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uftragskalkulation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<sst xmlns="http://schemas.openxmlformats.org/spreadsheetml/2006/main" count="77" uniqueCount="58">
  <si>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Nachkalkulation</t>
  </si>
  <si>
    <t>Kunde:</t>
  </si>
  <si>
    <t>Datum:</t>
  </si>
  <si>
    <t>Autragsnr:</t>
  </si>
  <si>
    <t>Rechnungsnr:</t>
  </si>
  <si>
    <t>Vorkalkulation</t>
  </si>
  <si>
    <t>Abweichung</t>
  </si>
  <si>
    <t>€</t>
  </si>
  <si>
    <t>%</t>
  </si>
  <si>
    <t>Auftragssumme Netto</t>
  </si>
  <si>
    <t>Rechnung Netto</t>
  </si>
  <si>
    <t>- Abzüge</t>
  </si>
  <si>
    <t>- Rabatt/Skonto</t>
  </si>
  <si>
    <t>Summe</t>
  </si>
  <si>
    <t>Zahlbetrag</t>
  </si>
  <si>
    <t>Materialkosten (auftragsbezogen)</t>
  </si>
  <si>
    <t xml:space="preserve"> </t>
  </si>
  <si>
    <t>Summe Materialkosten netto</t>
  </si>
  <si>
    <t>Subunternehmerkosten (auftragsbezogen)</t>
  </si>
  <si>
    <t>Summe Subunternehmerkosten Netto</t>
  </si>
  <si>
    <t>Sonstige Kosten (auftragsbezogen)</t>
  </si>
  <si>
    <t>Nebenkosten</t>
  </si>
  <si>
    <t>Summe Sonstige Kosten</t>
  </si>
  <si>
    <t>Maschinenkosten</t>
  </si>
  <si>
    <t>Std.-Satz geplant</t>
  </si>
  <si>
    <t>Std. geplant</t>
  </si>
  <si>
    <t>Std.-Satz verrechnet</t>
  </si>
  <si>
    <t>Std. verrechnet</t>
  </si>
  <si>
    <t>Abweichung €</t>
  </si>
  <si>
    <t>Abweichung Std.</t>
  </si>
  <si>
    <t>Summe Maschinenkostenkosten</t>
  </si>
  <si>
    <t>Lohnkosten</t>
  </si>
  <si>
    <t>Summe Lohnkosten</t>
  </si>
  <si>
    <t>Gesamtkosten geplant</t>
  </si>
  <si>
    <t>Gesamtkosten</t>
  </si>
  <si>
    <t>Wertschöpfung geplant</t>
  </si>
  <si>
    <t>Wertschöpfung erzielt</t>
  </si>
  <si>
    <t>Wertschöpfung/Stunde</t>
  </si>
  <si>
    <t>Ertragsziffer Auftrag</t>
  </si>
  <si>
    <t>Baustelle/Projekt:</t>
  </si>
  <si>
    <t>Gewinn Gesamt</t>
  </si>
  <si>
    <t>Gewinn/Stunde</t>
  </si>
  <si>
    <t>Gewinn erzielt</t>
  </si>
  <si>
    <t>Auftragskalkulation</t>
  </si>
  <si>
    <t>xxx</t>
  </si>
  <si>
    <t>Maier</t>
  </si>
  <si>
    <t>Umbau</t>
  </si>
  <si>
    <t>Unternehmer/-in</t>
  </si>
  <si>
    <t>Facharbeiter (Vollbeschäft.)</t>
  </si>
  <si>
    <t>Produktive Angestellte</t>
  </si>
  <si>
    <t>Geringfügig Beschäftigte</t>
  </si>
  <si>
    <t>Lehrling</t>
  </si>
  <si>
    <t>Maschine 1</t>
  </si>
  <si>
    <t>Maschine 2</t>
  </si>
  <si>
    <t>Maschine 3</t>
  </si>
  <si>
    <t>Maschine 4</t>
  </si>
  <si>
    <t>Maschine 5</t>
  </si>
  <si>
    <t>Material 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</si>
</sst>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\ &quot;Std.&quot;"/>
    <numFmt numFmtId="166" formatCode="#,##0.00\ &quot;€&quot;"/>
    <numFmt numFmtId="167" formatCode="0.0%"/>
    <numFmt numFmtId="168" formatCode="#,##0.00&quot; €/Std.&quot;"/>
    <numFmt numFmtId="169" formatCode="0.0"/>
    <numFmt numFmtId="170" formatCode="#,##0.0&quot; €/Std.&quot;"/>
    <numFmt numFmtId="171" formatCode="#,##0.0&quot;Std.&quot;"/>
    <numFmt numFmtId="172" formatCode="#,##0.0\ &quot;Std.&quot;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9"/>
      <name val="Arial"/>
      <family val="0"/>
    </font>
    <font>
      <b/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b/>
      <i/>
      <sz val="9"/>
      <color indexed="8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0" fillId="2" borderId="0">
      <alignment horizontal="left" vertical="top"/>
      <protection locked="0"/>
    </xf>
    <xf numFmtId="1" fontId="0" fillId="2" borderId="0">
      <alignment horizontal="right"/>
      <protection locked="0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2" borderId="0" applyFont="0" applyBorder="0" applyAlignment="0">
      <protection locked="0"/>
    </xf>
    <xf numFmtId="4" fontId="0" fillId="2" borderId="0">
      <alignment horizontal="right" vertical="top"/>
      <protection locked="0"/>
    </xf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166" fontId="6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166" fontId="8" fillId="0" borderId="0" xfId="0" applyNumberFormat="1" applyFont="1" applyBorder="1" applyAlignment="1" applyProtection="1">
      <alignment vertical="center"/>
      <protection/>
    </xf>
    <xf numFmtId="166" fontId="8" fillId="0" borderId="0" xfId="22" applyNumberFormat="1" applyFont="1" applyFill="1" applyBorder="1" applyAlignment="1" applyProtection="1">
      <alignment horizontal="right" vertical="center"/>
      <protection/>
    </xf>
    <xf numFmtId="166" fontId="8" fillId="0" borderId="0" xfId="0" applyNumberFormat="1" applyFont="1" applyFill="1" applyBorder="1" applyAlignment="1" applyProtection="1">
      <alignment vertical="center"/>
      <protection locked="0"/>
    </xf>
    <xf numFmtId="166" fontId="7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6" fontId="6" fillId="3" borderId="0" xfId="18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17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5" fontId="6" fillId="0" borderId="0" xfId="18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 quotePrefix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49" fontId="3" fillId="0" borderId="3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49" fontId="3" fillId="0" borderId="3" xfId="17" applyFont="1" applyFill="1" applyBorder="1" applyAlignment="1" applyProtection="1">
      <alignment horizontal="left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166" fontId="9" fillId="4" borderId="0" xfId="0" applyNumberFormat="1" applyFont="1" applyFill="1" applyBorder="1" applyAlignment="1" applyProtection="1">
      <alignment horizontal="center" vertical="center" wrapText="1"/>
      <protection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vertical="center"/>
      <protection/>
    </xf>
    <xf numFmtId="166" fontId="6" fillId="3" borderId="6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/>
    </xf>
    <xf numFmtId="166" fontId="6" fillId="3" borderId="6" xfId="0" applyNumberFormat="1" applyFont="1" applyFill="1" applyBorder="1" applyAlignment="1" applyProtection="1">
      <alignment vertical="center"/>
      <protection locked="0"/>
    </xf>
    <xf numFmtId="166" fontId="0" fillId="0" borderId="6" xfId="0" applyNumberFormat="1" applyBorder="1" applyAlignment="1" applyProtection="1">
      <alignment vertical="center"/>
      <protection/>
    </xf>
    <xf numFmtId="49" fontId="0" fillId="0" borderId="3" xfId="0" applyNumberFormat="1" applyFill="1" applyBorder="1" applyAlignment="1" applyProtection="1">
      <alignment vertical="center"/>
      <protection/>
    </xf>
    <xf numFmtId="166" fontId="0" fillId="0" borderId="6" xfId="22" applyNumberFormat="1" applyFill="1" applyBorder="1" applyAlignment="1" applyProtection="1">
      <alignment horizontal="right" vertical="center"/>
      <protection/>
    </xf>
    <xf numFmtId="49" fontId="6" fillId="3" borderId="3" xfId="0" applyNumberFormat="1" applyFont="1" applyFill="1" applyBorder="1" applyAlignment="1" applyProtection="1">
      <alignment vertical="center"/>
      <protection locked="0"/>
    </xf>
    <xf numFmtId="166" fontId="6" fillId="3" borderId="6" xfId="22" applyNumberFormat="1" applyFont="1" applyFill="1" applyBorder="1" applyAlignment="1" applyProtection="1">
      <alignment horizontal="right" vertical="center"/>
      <protection locked="0"/>
    </xf>
    <xf numFmtId="166" fontId="0" fillId="0" borderId="6" xfId="0" applyNumberFormat="1" applyFill="1" applyBorder="1" applyAlignment="1" applyProtection="1">
      <alignment vertical="center"/>
      <protection/>
    </xf>
    <xf numFmtId="166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center"/>
      <protection/>
    </xf>
    <xf numFmtId="0" fontId="2" fillId="5" borderId="3" xfId="0" applyFont="1" applyFill="1" applyBorder="1" applyAlignment="1" applyProtection="1">
      <alignment vertical="center"/>
      <protection/>
    </xf>
    <xf numFmtId="166" fontId="2" fillId="0" borderId="6" xfId="0" applyNumberFormat="1" applyFont="1" applyBorder="1" applyAlignment="1" applyProtection="1">
      <alignment vertical="center"/>
      <protection/>
    </xf>
    <xf numFmtId="168" fontId="2" fillId="0" borderId="6" xfId="0" applyNumberFormat="1" applyFont="1" applyFill="1" applyBorder="1" applyAlignment="1" applyProtection="1">
      <alignment horizontal="center" vertical="center"/>
      <protection/>
    </xf>
    <xf numFmtId="166" fontId="2" fillId="0" borderId="6" xfId="0" applyNumberFormat="1" applyFont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vertical="center"/>
      <protection/>
    </xf>
    <xf numFmtId="0" fontId="3" fillId="4" borderId="7" xfId="0" applyFont="1" applyFill="1" applyBorder="1" applyAlignment="1" applyProtection="1">
      <alignment vertical="center"/>
      <protection/>
    </xf>
    <xf numFmtId="166" fontId="11" fillId="0" borderId="0" xfId="0" applyNumberFormat="1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168" fontId="11" fillId="0" borderId="0" xfId="0" applyNumberFormat="1" applyFont="1" applyFill="1" applyBorder="1" applyAlignment="1" applyProtection="1">
      <alignment horizontal="center" vertical="center"/>
      <protection/>
    </xf>
    <xf numFmtId="4" fontId="11" fillId="6" borderId="6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 applyProtection="1">
      <alignment horizontal="center" vertical="center"/>
      <protection/>
    </xf>
    <xf numFmtId="0" fontId="11" fillId="6" borderId="6" xfId="0" applyFont="1" applyFill="1" applyBorder="1" applyAlignment="1" applyProtection="1">
      <alignment horizontal="center" vertical="center"/>
      <protection/>
    </xf>
    <xf numFmtId="4" fontId="11" fillId="0" borderId="5" xfId="0" applyNumberFormat="1" applyFont="1" applyFill="1" applyBorder="1" applyAlignment="1" applyProtection="1">
      <alignment horizontal="center" vertical="center"/>
      <protection/>
    </xf>
    <xf numFmtId="4" fontId="11" fillId="6" borderId="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166" fontId="0" fillId="0" borderId="3" xfId="0" applyNumberFormat="1" applyFill="1" applyBorder="1" applyAlignment="1" applyProtection="1">
      <alignment vertical="center"/>
      <protection/>
    </xf>
    <xf numFmtId="167" fontId="0" fillId="0" borderId="6" xfId="0" applyNumberFormat="1" applyFill="1" applyBorder="1" applyAlignment="1" applyProtection="1">
      <alignment vertical="center"/>
      <protection/>
    </xf>
    <xf numFmtId="166" fontId="0" fillId="0" borderId="3" xfId="0" applyNumberFormat="1" applyBorder="1" applyAlignment="1" applyProtection="1">
      <alignment vertical="center"/>
      <protection/>
    </xf>
    <xf numFmtId="167" fontId="0" fillId="0" borderId="6" xfId="0" applyNumberFormat="1" applyBorder="1" applyAlignment="1" applyProtection="1">
      <alignment vertical="center"/>
      <protection/>
    </xf>
    <xf numFmtId="165" fontId="0" fillId="0" borderId="6" xfId="0" applyNumberFormat="1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3" fillId="0" borderId="9" xfId="0" applyNumberFormat="1" applyFont="1" applyFill="1" applyBorder="1" applyAlignment="1" applyProtection="1">
      <alignment vertical="center"/>
      <protection/>
    </xf>
    <xf numFmtId="167" fontId="3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166" fontId="11" fillId="0" borderId="12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166" fontId="11" fillId="0" borderId="13" xfId="0" applyNumberFormat="1" applyFont="1" applyBorder="1" applyAlignment="1" applyProtection="1">
      <alignment vertical="center"/>
      <protection/>
    </xf>
    <xf numFmtId="166" fontId="3" fillId="0" borderId="11" xfId="0" applyNumberFormat="1" applyFont="1" applyFill="1" applyBorder="1" applyAlignment="1" applyProtection="1">
      <alignment vertical="center"/>
      <protection/>
    </xf>
    <xf numFmtId="167" fontId="3" fillId="0" borderId="13" xfId="0" applyNumberFormat="1" applyFont="1" applyFill="1" applyBorder="1" applyAlignment="1" applyProtection="1">
      <alignment vertical="center"/>
      <protection/>
    </xf>
    <xf numFmtId="166" fontId="11" fillId="5" borderId="14" xfId="0" applyNumberFormat="1" applyFont="1" applyFill="1" applyBorder="1" applyAlignment="1" applyProtection="1">
      <alignment vertical="center"/>
      <protection/>
    </xf>
    <xf numFmtId="0" fontId="11" fillId="5" borderId="10" xfId="0" applyFont="1" applyFill="1" applyBorder="1" applyAlignment="1" applyProtection="1">
      <alignment vertical="center"/>
      <protection/>
    </xf>
    <xf numFmtId="49" fontId="11" fillId="5" borderId="9" xfId="0" applyNumberFormat="1" applyFont="1" applyFill="1" applyBorder="1" applyAlignment="1" applyProtection="1">
      <alignment vertical="center"/>
      <protection/>
    </xf>
    <xf numFmtId="166" fontId="11" fillId="5" borderId="10" xfId="0" applyNumberFormat="1" applyFont="1" applyFill="1" applyBorder="1" applyAlignment="1" applyProtection="1">
      <alignment vertical="center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11" fillId="5" borderId="10" xfId="0" applyNumberFormat="1" applyFont="1" applyFill="1" applyBorder="1" applyAlignment="1" applyProtection="1">
      <alignment horizontal="center" vertical="center"/>
      <protection/>
    </xf>
    <xf numFmtId="172" fontId="6" fillId="3" borderId="6" xfId="18" applyNumberFormat="1" applyFont="1" applyFill="1" applyBorder="1" applyAlignment="1" applyProtection="1">
      <alignment horizontal="right" vertical="center"/>
      <protection locked="0"/>
    </xf>
    <xf numFmtId="168" fontId="0" fillId="0" borderId="3" xfId="0" applyNumberFormat="1" applyFont="1" applyFill="1" applyBorder="1" applyAlignment="1" applyProtection="1">
      <alignment horizontal="center" vertical="center"/>
      <protection/>
    </xf>
    <xf numFmtId="166" fontId="0" fillId="0" borderId="3" xfId="0" applyNumberFormat="1" applyFont="1" applyFill="1" applyBorder="1" applyAlignment="1" applyProtection="1">
      <alignment vertical="center"/>
      <protection/>
    </xf>
    <xf numFmtId="167" fontId="0" fillId="0" borderId="6" xfId="0" applyNumberFormat="1" applyFont="1" applyFill="1" applyBorder="1" applyAlignment="1" applyProtection="1">
      <alignment vertical="center"/>
      <protection/>
    </xf>
    <xf numFmtId="168" fontId="6" fillId="3" borderId="0" xfId="18" applyNumberFormat="1" applyFont="1" applyFill="1" applyBorder="1" applyAlignment="1" applyProtection="1">
      <alignment horizontal="right" vertical="center"/>
      <protection locked="0"/>
    </xf>
    <xf numFmtId="168" fontId="6" fillId="3" borderId="3" xfId="18" applyNumberFormat="1" applyFont="1" applyFill="1" applyBorder="1" applyAlignment="1" applyProtection="1">
      <alignment horizontal="center" vertical="center"/>
      <protection locked="0"/>
    </xf>
    <xf numFmtId="168" fontId="6" fillId="3" borderId="3" xfId="22" applyNumberFormat="1" applyFont="1" applyFill="1" applyBorder="1" applyAlignment="1" applyProtection="1">
      <alignment horizontal="left" vertical="center"/>
      <protection locked="0"/>
    </xf>
    <xf numFmtId="168" fontId="6" fillId="3" borderId="0" xfId="22" applyNumberFormat="1" applyFont="1" applyFill="1" applyBorder="1" applyAlignment="1" applyProtection="1">
      <alignment horizontal="left" vertical="center"/>
      <protection locked="0"/>
    </xf>
    <xf numFmtId="168" fontId="6" fillId="3" borderId="0" xfId="22" applyNumberFormat="1" applyFont="1" applyFill="1" applyBorder="1" applyAlignment="1" applyProtection="1">
      <alignment horizontal="right" vertical="center"/>
      <protection locked="0"/>
    </xf>
    <xf numFmtId="168" fontId="6" fillId="3" borderId="3" xfId="22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14" fontId="6" fillId="3" borderId="2" xfId="0" applyNumberFormat="1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left" vertical="center"/>
      <protection/>
    </xf>
    <xf numFmtId="0" fontId="11" fillId="5" borderId="5" xfId="0" applyFont="1" applyFill="1" applyBorder="1" applyAlignment="1" applyProtection="1">
      <alignment horizontal="left" vertical="center"/>
      <protection/>
    </xf>
    <xf numFmtId="0" fontId="9" fillId="4" borderId="1" xfId="0" applyFont="1" applyFill="1" applyBorder="1" applyAlignment="1" applyProtection="1">
      <alignment horizontal="center" vertical="center"/>
      <protection/>
    </xf>
    <xf numFmtId="0" fontId="9" fillId="4" borderId="2" xfId="0" applyFont="1" applyFill="1" applyBorder="1" applyAlignment="1" applyProtection="1">
      <alignment horizontal="center" vertical="center"/>
      <protection/>
    </xf>
    <xf numFmtId="0" fontId="9" fillId="4" borderId="7" xfId="0" applyFont="1" applyFill="1" applyBorder="1" applyAlignment="1" applyProtection="1">
      <alignment horizontal="center" vertical="center"/>
      <protection/>
    </xf>
    <xf numFmtId="49" fontId="4" fillId="4" borderId="1" xfId="0" applyNumberFormat="1" applyFont="1" applyFill="1" applyBorder="1" applyAlignment="1" applyProtection="1">
      <alignment horizontal="center" vertical="center"/>
      <protection/>
    </xf>
    <xf numFmtId="49" fontId="4" fillId="4" borderId="7" xfId="0" applyNumberFormat="1" applyFont="1" applyFill="1" applyBorder="1" applyAlignment="1" applyProtection="1">
      <alignment horizontal="center" vertical="center"/>
      <protection/>
    </xf>
    <xf numFmtId="0" fontId="11" fillId="5" borderId="3" xfId="0" applyFont="1" applyFill="1" applyBorder="1" applyAlignment="1" applyProtection="1">
      <alignment horizontal="left" vertical="center"/>
      <protection/>
    </xf>
    <xf numFmtId="0" fontId="11" fillId="5" borderId="0" xfId="0" applyFont="1" applyFill="1" applyBorder="1" applyAlignment="1" applyProtection="1">
      <alignment horizontal="left" vertical="center"/>
      <protection/>
    </xf>
    <xf numFmtId="168" fontId="6" fillId="3" borderId="3" xfId="22" applyNumberFormat="1" applyFont="1" applyFill="1" applyBorder="1" applyAlignment="1" applyProtection="1">
      <alignment horizontal="left" vertical="center"/>
      <protection locked="0"/>
    </xf>
    <xf numFmtId="168" fontId="6" fillId="3" borderId="0" xfId="22" applyNumberFormat="1" applyFont="1" applyFill="1" applyBorder="1" applyAlignment="1" applyProtection="1">
      <alignment horizontal="left" vertical="center"/>
      <protection locked="0"/>
    </xf>
    <xf numFmtId="0" fontId="11" fillId="5" borderId="9" xfId="0" applyFont="1" applyFill="1" applyBorder="1" applyAlignment="1" applyProtection="1">
      <alignment vertical="center"/>
      <protection/>
    </xf>
    <xf numFmtId="0" fontId="11" fillId="5" borderId="14" xfId="0" applyFont="1" applyFill="1" applyBorder="1" applyAlignment="1" applyProtection="1">
      <alignment vertical="center"/>
      <protection/>
    </xf>
    <xf numFmtId="168" fontId="6" fillId="3" borderId="3" xfId="18" applyNumberFormat="1" applyFont="1" applyFill="1" applyBorder="1" applyAlignment="1" applyProtection="1">
      <alignment horizontal="left" vertical="center"/>
      <protection locked="0"/>
    </xf>
    <xf numFmtId="168" fontId="6" fillId="3" borderId="0" xfId="18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EintragNormal" xfId="17"/>
    <cellStyle name="EintragStunden" xfId="18"/>
    <cellStyle name="Percent" xfId="19"/>
    <cellStyle name="Currency" xfId="20"/>
    <cellStyle name="Currency [0]" xfId="21"/>
    <cellStyle name="Zahlenwert1" xfId="22"/>
  </cellStyles>
  <dxfs count="2">
    <dxf>
      <fill>
        <patternFill>
          <bgColor rgb="FFFF8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showGridLines="0" showRowColHeaders="0" tabSelected="1" workbookViewId="0" topLeftCell="A1">
      <pane ySplit="13" topLeftCell="BM47" activePane="bottomLeft" state="frozen"/>
      <selection pane="topLeft" activeCell="A1" sqref="A1"/>
      <selection pane="bottomLeft" activeCell="N19" sqref="N19"/>
    </sheetView>
  </sheetViews>
  <sheetFormatPr defaultColWidth="11.421875" defaultRowHeight="12.75" outlineLevelCol="1"/>
  <cols>
    <col min="1" max="1" width="4.57421875" style="1" customWidth="1"/>
    <col min="2" max="2" width="20.7109375" style="1" customWidth="1"/>
    <col min="3" max="3" width="11.421875" style="1" customWidth="1"/>
    <col min="4" max="4" width="15.7109375" style="1" customWidth="1"/>
    <col min="5" max="5" width="11.140625" style="1" customWidth="1"/>
    <col min="6" max="6" width="1.7109375" style="1" customWidth="1"/>
    <col min="7" max="7" width="25.7109375" style="1" customWidth="1" outlineLevel="1"/>
    <col min="8" max="8" width="16.8515625" style="1" customWidth="1" outlineLevel="1"/>
    <col min="9" max="9" width="1.7109375" style="1" customWidth="1" outlineLevel="1"/>
    <col min="10" max="11" width="11.7109375" style="1" customWidth="1" outlineLevel="1"/>
    <col min="12" max="16384" width="11.421875" style="1" customWidth="1"/>
  </cols>
  <sheetData>
    <row r="2" spans="2:11" ht="24.75" customHeight="1" thickBot="1">
      <c r="B2" s="151" t="s">
        <v>43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1" ht="24.7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 customHeight="1">
      <c r="B4" s="29" t="s">
        <v>1</v>
      </c>
      <c r="C4" s="132" t="s">
        <v>45</v>
      </c>
      <c r="D4" s="132"/>
      <c r="E4" s="132"/>
      <c r="F4" s="30"/>
      <c r="G4" s="31" t="s">
        <v>2</v>
      </c>
      <c r="H4" s="131">
        <v>38564</v>
      </c>
      <c r="I4" s="132"/>
      <c r="J4" s="132"/>
      <c r="K4" s="133"/>
    </row>
    <row r="5" spans="2:11" ht="12.75">
      <c r="B5" s="32" t="s">
        <v>39</v>
      </c>
      <c r="C5" s="129" t="s">
        <v>46</v>
      </c>
      <c r="D5" s="129"/>
      <c r="E5" s="129"/>
      <c r="F5" s="21"/>
      <c r="G5" s="4" t="s">
        <v>3</v>
      </c>
      <c r="H5" s="129"/>
      <c r="I5" s="129"/>
      <c r="J5" s="129"/>
      <c r="K5" s="130"/>
    </row>
    <row r="6" spans="2:11" ht="15" customHeight="1">
      <c r="B6" s="33"/>
      <c r="C6" s="34"/>
      <c r="D6" s="35"/>
      <c r="E6" s="35"/>
      <c r="F6" s="36"/>
      <c r="G6" s="37" t="s">
        <v>4</v>
      </c>
      <c r="H6" s="127"/>
      <c r="I6" s="127"/>
      <c r="J6" s="127"/>
      <c r="K6" s="128"/>
    </row>
    <row r="7" spans="2:11" ht="15" customHeight="1">
      <c r="B7" s="5"/>
      <c r="C7" s="6"/>
      <c r="D7" s="6"/>
      <c r="E7" s="6"/>
      <c r="F7" s="6"/>
      <c r="G7" s="4"/>
      <c r="H7" s="7"/>
      <c r="I7" s="7"/>
      <c r="J7" s="2"/>
      <c r="K7" s="2"/>
    </row>
    <row r="8" spans="2:11" ht="19.5" customHeight="1">
      <c r="B8" s="136" t="s">
        <v>5</v>
      </c>
      <c r="C8" s="137"/>
      <c r="D8" s="137"/>
      <c r="E8" s="138"/>
      <c r="F8" s="38"/>
      <c r="G8" s="152" t="s">
        <v>0</v>
      </c>
      <c r="H8" s="153"/>
      <c r="I8" s="38"/>
      <c r="J8" s="149" t="s">
        <v>6</v>
      </c>
      <c r="K8" s="150"/>
    </row>
    <row r="9" spans="2:11" ht="15" customHeight="1">
      <c r="B9" s="46"/>
      <c r="C9" s="47"/>
      <c r="D9" s="48" t="s">
        <v>7</v>
      </c>
      <c r="E9" s="49"/>
      <c r="F9" s="39"/>
      <c r="G9" s="61"/>
      <c r="H9" s="62" t="s">
        <v>7</v>
      </c>
      <c r="I9" s="39"/>
      <c r="J9" s="93" t="s">
        <v>7</v>
      </c>
      <c r="K9" s="62" t="s">
        <v>8</v>
      </c>
    </row>
    <row r="10" spans="2:11" ht="12.75">
      <c r="B10" s="50" t="s">
        <v>9</v>
      </c>
      <c r="C10" s="23"/>
      <c r="D10" s="15">
        <v>6000</v>
      </c>
      <c r="E10" s="51"/>
      <c r="F10" s="40"/>
      <c r="G10" s="63" t="s">
        <v>10</v>
      </c>
      <c r="H10" s="64">
        <v>7500</v>
      </c>
      <c r="I10" s="40"/>
      <c r="J10" s="94">
        <f>H10-D10</f>
        <v>1500</v>
      </c>
      <c r="K10" s="95">
        <f>IF(D10=0,0,J10/D10)</f>
        <v>0.25</v>
      </c>
    </row>
    <row r="11" spans="2:11" ht="12.75">
      <c r="B11" s="52" t="s">
        <v>11</v>
      </c>
      <c r="C11" s="24"/>
      <c r="D11" s="15">
        <v>0</v>
      </c>
      <c r="E11" s="53"/>
      <c r="F11" s="41"/>
      <c r="G11" s="65" t="s">
        <v>11</v>
      </c>
      <c r="H11" s="66">
        <v>0</v>
      </c>
      <c r="I11" s="41"/>
      <c r="J11" s="94">
        <f>H11-D11</f>
        <v>0</v>
      </c>
      <c r="K11" s="95">
        <f>IF(D11=0,0,J11/D11)</f>
        <v>0</v>
      </c>
    </row>
    <row r="12" spans="2:11" ht="12.75">
      <c r="B12" s="54" t="s">
        <v>12</v>
      </c>
      <c r="C12" s="25"/>
      <c r="D12" s="15">
        <v>300</v>
      </c>
      <c r="E12" s="53"/>
      <c r="F12" s="41"/>
      <c r="G12" s="65" t="s">
        <v>12</v>
      </c>
      <c r="H12" s="66">
        <v>500</v>
      </c>
      <c r="I12" s="41"/>
      <c r="J12" s="94">
        <f>H12-D12</f>
        <v>200</v>
      </c>
      <c r="K12" s="95">
        <f>IF(D12=0,0,J12/D12)</f>
        <v>0.6666666666666666</v>
      </c>
    </row>
    <row r="13" spans="2:11" s="28" customFormat="1" ht="12.75">
      <c r="B13" s="145" t="s">
        <v>13</v>
      </c>
      <c r="C13" s="146"/>
      <c r="D13" s="111">
        <f>D10-D11-D12</f>
        <v>5700</v>
      </c>
      <c r="E13" s="112"/>
      <c r="F13" s="42"/>
      <c r="G13" s="113" t="s">
        <v>14</v>
      </c>
      <c r="H13" s="114">
        <f>H10-H11-H12</f>
        <v>7000</v>
      </c>
      <c r="I13" s="42"/>
      <c r="J13" s="102">
        <f>H13-D13</f>
        <v>1300</v>
      </c>
      <c r="K13" s="103">
        <f>IF(D13=0,0,J13/D13)</f>
        <v>0.22807017543859648</v>
      </c>
    </row>
    <row r="14" spans="2:11" ht="12.75">
      <c r="B14" s="55"/>
      <c r="C14" s="24"/>
      <c r="D14" s="17"/>
      <c r="E14" s="53"/>
      <c r="F14" s="41"/>
      <c r="G14" s="65"/>
      <c r="H14" s="67"/>
      <c r="I14" s="41"/>
      <c r="J14" s="94"/>
      <c r="K14" s="95"/>
    </row>
    <row r="15" spans="2:11" ht="12.75">
      <c r="B15" s="50" t="s">
        <v>15</v>
      </c>
      <c r="C15" s="23"/>
      <c r="D15" s="17"/>
      <c r="E15" s="53"/>
      <c r="F15" s="41"/>
      <c r="G15" s="65"/>
      <c r="H15" s="67"/>
      <c r="I15" s="41"/>
      <c r="J15" s="94"/>
      <c r="K15" s="95"/>
    </row>
    <row r="16" spans="2:11" ht="12.75">
      <c r="B16" s="56" t="s">
        <v>16</v>
      </c>
      <c r="C16" s="26"/>
      <c r="D16" s="18"/>
      <c r="E16" s="57"/>
      <c r="F16" s="41"/>
      <c r="G16" s="68"/>
      <c r="H16" s="69"/>
      <c r="I16" s="41"/>
      <c r="J16" s="94"/>
      <c r="K16" s="95"/>
    </row>
    <row r="17" spans="2:11" ht="12.75">
      <c r="B17" s="147" t="s">
        <v>57</v>
      </c>
      <c r="C17" s="148"/>
      <c r="D17" s="22">
        <v>1500</v>
      </c>
      <c r="E17" s="57"/>
      <c r="F17" s="41"/>
      <c r="G17" s="70" t="s">
        <v>57</v>
      </c>
      <c r="H17" s="71">
        <v>1450</v>
      </c>
      <c r="I17" s="41"/>
      <c r="J17" s="94">
        <f>H17-D17</f>
        <v>-50</v>
      </c>
      <c r="K17" s="95">
        <f>J17/D17</f>
        <v>-0.03333333333333333</v>
      </c>
    </row>
    <row r="18" spans="2:11" ht="12.75">
      <c r="B18" s="56"/>
      <c r="C18" s="26"/>
      <c r="D18" s="18"/>
      <c r="E18" s="53"/>
      <c r="F18" s="41"/>
      <c r="G18" s="65"/>
      <c r="H18" s="69"/>
      <c r="I18" s="41"/>
      <c r="J18" s="94"/>
      <c r="K18" s="95"/>
    </row>
    <row r="19" spans="2:11" ht="12.75">
      <c r="B19" s="55"/>
      <c r="C19" s="24"/>
      <c r="D19" s="17"/>
      <c r="E19" s="53"/>
      <c r="F19" s="41"/>
      <c r="G19" s="65"/>
      <c r="H19" s="67"/>
      <c r="I19" s="41"/>
      <c r="J19" s="94"/>
      <c r="K19" s="95"/>
    </row>
    <row r="20" spans="2:11" s="28" customFormat="1" ht="12.75">
      <c r="B20" s="145" t="s">
        <v>17</v>
      </c>
      <c r="C20" s="146"/>
      <c r="D20" s="111">
        <f>SUM(D16:D19)</f>
        <v>1500</v>
      </c>
      <c r="E20" s="112"/>
      <c r="F20" s="42"/>
      <c r="G20" s="113"/>
      <c r="H20" s="114">
        <f>SUM(H16:H19)</f>
        <v>1450</v>
      </c>
      <c r="I20" s="42"/>
      <c r="J20" s="102">
        <f>H20-D20</f>
        <v>-50</v>
      </c>
      <c r="K20" s="103">
        <f>J20/D20</f>
        <v>-0.03333333333333333</v>
      </c>
    </row>
    <row r="21" spans="2:11" ht="12.75">
      <c r="B21" s="55"/>
      <c r="C21" s="24"/>
      <c r="D21" s="17"/>
      <c r="E21" s="53"/>
      <c r="F21" s="41"/>
      <c r="G21" s="65"/>
      <c r="H21" s="67"/>
      <c r="I21" s="41"/>
      <c r="J21" s="94"/>
      <c r="K21" s="95"/>
    </row>
    <row r="22" spans="2:11" ht="12.75">
      <c r="B22" s="50" t="s">
        <v>18</v>
      </c>
      <c r="C22" s="23"/>
      <c r="D22" s="17"/>
      <c r="E22" s="53"/>
      <c r="F22" s="41"/>
      <c r="G22" s="65"/>
      <c r="H22" s="67"/>
      <c r="I22" s="41"/>
      <c r="J22" s="94"/>
      <c r="K22" s="95"/>
    </row>
    <row r="23" spans="2:11" ht="12.75">
      <c r="B23" s="50"/>
      <c r="C23" s="23"/>
      <c r="D23" s="17"/>
      <c r="E23" s="53"/>
      <c r="F23" s="41"/>
      <c r="G23" s="65"/>
      <c r="H23" s="67"/>
      <c r="I23" s="41"/>
      <c r="J23" s="94"/>
      <c r="K23" s="95"/>
    </row>
    <row r="24" spans="2:11" ht="12.75">
      <c r="B24" s="147" t="s">
        <v>44</v>
      </c>
      <c r="C24" s="148"/>
      <c r="D24" s="22">
        <v>500</v>
      </c>
      <c r="E24" s="53"/>
      <c r="F24" s="41"/>
      <c r="G24" s="70" t="s">
        <v>44</v>
      </c>
      <c r="H24" s="71">
        <v>250</v>
      </c>
      <c r="I24" s="41"/>
      <c r="J24" s="94">
        <f>H24-D24</f>
        <v>-250</v>
      </c>
      <c r="K24" s="95">
        <f>J24/D24</f>
        <v>-0.5</v>
      </c>
    </row>
    <row r="25" spans="2:11" ht="12.75">
      <c r="B25" s="58"/>
      <c r="C25" s="27"/>
      <c r="D25" s="19"/>
      <c r="E25" s="57"/>
      <c r="F25" s="41"/>
      <c r="G25" s="68"/>
      <c r="H25" s="72"/>
      <c r="I25" s="41"/>
      <c r="J25" s="94"/>
      <c r="K25" s="95"/>
    </row>
    <row r="26" spans="2:11" ht="12.75">
      <c r="B26" s="55"/>
      <c r="C26" s="24"/>
      <c r="D26" s="17"/>
      <c r="E26" s="53"/>
      <c r="F26" s="41"/>
      <c r="G26" s="65"/>
      <c r="H26" s="67"/>
      <c r="I26" s="41"/>
      <c r="J26" s="94"/>
      <c r="K26" s="95"/>
    </row>
    <row r="27" spans="2:11" s="28" customFormat="1" ht="12.75">
      <c r="B27" s="145" t="s">
        <v>19</v>
      </c>
      <c r="C27" s="146"/>
      <c r="D27" s="111">
        <f>SUM(D23:D26)</f>
        <v>500</v>
      </c>
      <c r="E27" s="112"/>
      <c r="F27" s="42"/>
      <c r="G27" s="113"/>
      <c r="H27" s="114">
        <f>SUM(H23:H26)</f>
        <v>250</v>
      </c>
      <c r="I27" s="42"/>
      <c r="J27" s="102">
        <f>H27-D27</f>
        <v>-250</v>
      </c>
      <c r="K27" s="103">
        <f>J27/D27</f>
        <v>-0.5</v>
      </c>
    </row>
    <row r="28" spans="2:11" ht="12.75">
      <c r="B28" s="55"/>
      <c r="C28" s="24"/>
      <c r="D28" s="17"/>
      <c r="E28" s="53"/>
      <c r="F28" s="41"/>
      <c r="G28" s="65"/>
      <c r="H28" s="67"/>
      <c r="I28" s="41"/>
      <c r="J28" s="94"/>
      <c r="K28" s="95"/>
    </row>
    <row r="29" spans="2:11" ht="12.75">
      <c r="B29" s="50" t="s">
        <v>20</v>
      </c>
      <c r="C29" s="23"/>
      <c r="D29" s="17"/>
      <c r="E29" s="53"/>
      <c r="F29" s="41"/>
      <c r="G29" s="65"/>
      <c r="H29" s="67"/>
      <c r="I29" s="41"/>
      <c r="J29" s="94"/>
      <c r="K29" s="95"/>
    </row>
    <row r="30" spans="2:11" ht="12.75">
      <c r="B30" s="50"/>
      <c r="C30" s="23"/>
      <c r="D30" s="17"/>
      <c r="E30" s="53"/>
      <c r="F30" s="41"/>
      <c r="G30" s="65"/>
      <c r="H30" s="67"/>
      <c r="I30" s="41"/>
      <c r="J30" s="94"/>
      <c r="K30" s="95"/>
    </row>
    <row r="31" spans="2:11" ht="12.75">
      <c r="B31" s="147" t="s">
        <v>21</v>
      </c>
      <c r="C31" s="148"/>
      <c r="D31" s="22">
        <v>600</v>
      </c>
      <c r="E31" s="53"/>
      <c r="F31" s="41"/>
      <c r="G31" s="70" t="s">
        <v>21</v>
      </c>
      <c r="H31" s="71">
        <v>2200</v>
      </c>
      <c r="I31" s="41"/>
      <c r="J31" s="94">
        <f>H31-D31</f>
        <v>1600</v>
      </c>
      <c r="K31" s="95">
        <f>J31/D31</f>
        <v>2.6666666666666665</v>
      </c>
    </row>
    <row r="32" spans="2:11" ht="12.75">
      <c r="B32" s="55"/>
      <c r="C32" s="24"/>
      <c r="D32" s="17"/>
      <c r="E32" s="53"/>
      <c r="F32" s="41"/>
      <c r="G32" s="65"/>
      <c r="H32" s="67"/>
      <c r="I32" s="41"/>
      <c r="J32" s="94"/>
      <c r="K32" s="95"/>
    </row>
    <row r="33" spans="2:11" ht="12.75">
      <c r="B33" s="55"/>
      <c r="C33" s="24"/>
      <c r="D33" s="17"/>
      <c r="E33" s="53"/>
      <c r="F33" s="41"/>
      <c r="G33" s="65"/>
      <c r="H33" s="67"/>
      <c r="I33" s="41"/>
      <c r="J33" s="94"/>
      <c r="K33" s="95"/>
    </row>
    <row r="34" spans="2:11" s="28" customFormat="1" ht="12.75">
      <c r="B34" s="145" t="s">
        <v>22</v>
      </c>
      <c r="C34" s="146"/>
      <c r="D34" s="111">
        <f>SUM(D30:D33)</f>
        <v>600</v>
      </c>
      <c r="E34" s="112"/>
      <c r="F34" s="42"/>
      <c r="G34" s="113"/>
      <c r="H34" s="114">
        <f>SUM(H30:H33)</f>
        <v>2200</v>
      </c>
      <c r="I34" s="42"/>
      <c r="J34" s="102">
        <f>H34-D34</f>
        <v>1600</v>
      </c>
      <c r="K34" s="103">
        <f>J34/D34</f>
        <v>2.6666666666666665</v>
      </c>
    </row>
    <row r="35" spans="2:11" ht="12.75">
      <c r="B35" s="55"/>
      <c r="C35" s="24"/>
      <c r="D35" s="17"/>
      <c r="E35" s="53"/>
      <c r="F35" s="41"/>
      <c r="G35" s="65"/>
      <c r="H35" s="67"/>
      <c r="I35" s="41"/>
      <c r="J35" s="96"/>
      <c r="K35" s="97"/>
    </row>
    <row r="36" spans="2:11" s="28" customFormat="1" ht="24">
      <c r="B36" s="50" t="s">
        <v>23</v>
      </c>
      <c r="C36" s="23"/>
      <c r="D36" s="59" t="s">
        <v>24</v>
      </c>
      <c r="E36" s="60" t="s">
        <v>25</v>
      </c>
      <c r="F36" s="43"/>
      <c r="G36" s="73" t="s">
        <v>26</v>
      </c>
      <c r="H36" s="60" t="s">
        <v>27</v>
      </c>
      <c r="I36" s="43"/>
      <c r="J36" s="73" t="s">
        <v>28</v>
      </c>
      <c r="K36" s="60" t="s">
        <v>29</v>
      </c>
    </row>
    <row r="37" spans="2:11" ht="12.75">
      <c r="B37" s="55"/>
      <c r="C37" s="24"/>
      <c r="D37" s="17"/>
      <c r="E37" s="53"/>
      <c r="F37" s="41"/>
      <c r="G37" s="65"/>
      <c r="H37" s="74"/>
      <c r="I37" s="41"/>
      <c r="J37" s="96"/>
      <c r="K37" s="97"/>
    </row>
    <row r="38" spans="2:11" ht="12.75">
      <c r="B38" s="147" t="s">
        <v>52</v>
      </c>
      <c r="C38" s="148"/>
      <c r="D38" s="121">
        <v>17.84375</v>
      </c>
      <c r="E38" s="117">
        <v>16</v>
      </c>
      <c r="F38" s="44"/>
      <c r="G38" s="122">
        <v>17.84375</v>
      </c>
      <c r="H38" s="117">
        <v>15</v>
      </c>
      <c r="I38" s="44"/>
      <c r="J38" s="94">
        <f aca="true" t="shared" si="0" ref="J38:K42">G38-D38</f>
        <v>0</v>
      </c>
      <c r="K38" s="98">
        <f t="shared" si="0"/>
        <v>-1</v>
      </c>
    </row>
    <row r="39" spans="2:11" ht="12.75">
      <c r="B39" s="147" t="s">
        <v>53</v>
      </c>
      <c r="C39" s="148"/>
      <c r="D39" s="121"/>
      <c r="E39" s="117"/>
      <c r="F39" s="44"/>
      <c r="G39" s="122"/>
      <c r="H39" s="117"/>
      <c r="I39" s="44"/>
      <c r="J39" s="94">
        <f t="shared" si="0"/>
        <v>0</v>
      </c>
      <c r="K39" s="98">
        <f t="shared" si="0"/>
        <v>0</v>
      </c>
    </row>
    <row r="40" spans="2:11" ht="12.75">
      <c r="B40" s="147" t="s">
        <v>54</v>
      </c>
      <c r="C40" s="148"/>
      <c r="D40" s="121"/>
      <c r="E40" s="117"/>
      <c r="F40" s="44"/>
      <c r="G40" s="122"/>
      <c r="H40" s="117"/>
      <c r="I40" s="44"/>
      <c r="J40" s="94">
        <f t="shared" si="0"/>
        <v>0</v>
      </c>
      <c r="K40" s="98">
        <f t="shared" si="0"/>
        <v>0</v>
      </c>
    </row>
    <row r="41" spans="2:11" ht="12.75">
      <c r="B41" s="147" t="s">
        <v>55</v>
      </c>
      <c r="C41" s="148"/>
      <c r="D41" s="121"/>
      <c r="E41" s="117"/>
      <c r="F41" s="44"/>
      <c r="G41" s="122"/>
      <c r="H41" s="117"/>
      <c r="I41" s="44"/>
      <c r="J41" s="94">
        <f t="shared" si="0"/>
        <v>0</v>
      </c>
      <c r="K41" s="98">
        <f t="shared" si="0"/>
        <v>0</v>
      </c>
    </row>
    <row r="42" spans="2:11" ht="12.75">
      <c r="B42" s="147" t="s">
        <v>56</v>
      </c>
      <c r="C42" s="148"/>
      <c r="D42" s="121"/>
      <c r="E42" s="117"/>
      <c r="F42" s="44"/>
      <c r="G42" s="122"/>
      <c r="H42" s="117"/>
      <c r="I42" s="44"/>
      <c r="J42" s="94">
        <f t="shared" si="0"/>
        <v>0</v>
      </c>
      <c r="K42" s="98">
        <f t="shared" si="0"/>
        <v>0</v>
      </c>
    </row>
    <row r="43" spans="2:11" ht="12.75">
      <c r="B43" s="55"/>
      <c r="C43" s="24"/>
      <c r="D43" s="17"/>
      <c r="E43" s="53"/>
      <c r="F43" s="41"/>
      <c r="G43" s="65"/>
      <c r="H43" s="74"/>
      <c r="I43" s="41"/>
      <c r="J43" s="94"/>
      <c r="K43" s="99"/>
    </row>
    <row r="44" spans="2:11" s="28" customFormat="1" ht="12.75">
      <c r="B44" s="145" t="s">
        <v>30</v>
      </c>
      <c r="C44" s="146"/>
      <c r="D44" s="111">
        <f>D38*E38+D39*E39+D40*E40+D41*E41+D42*E42</f>
        <v>285.5</v>
      </c>
      <c r="E44" s="116">
        <f>SUM(E37:E43)</f>
        <v>16</v>
      </c>
      <c r="F44" s="45"/>
      <c r="G44" s="111">
        <f>G38*H38+G39*H39+G40*H40+G41*H41+G42*H42</f>
        <v>267.65625</v>
      </c>
      <c r="H44" s="116">
        <f>SUM(H37:H43)</f>
        <v>15</v>
      </c>
      <c r="I44" s="45"/>
      <c r="J44" s="102">
        <f>G44-D44</f>
        <v>-17.84375</v>
      </c>
      <c r="K44" s="115">
        <f>H44-E44</f>
        <v>-1</v>
      </c>
    </row>
    <row r="45" spans="2:11" ht="12.75">
      <c r="B45" s="55"/>
      <c r="C45" s="24"/>
      <c r="D45" s="17"/>
      <c r="E45" s="53"/>
      <c r="F45" s="41"/>
      <c r="G45" s="65"/>
      <c r="H45" s="67"/>
      <c r="I45" s="41"/>
      <c r="J45" s="94"/>
      <c r="K45" s="99"/>
    </row>
    <row r="46" spans="2:11" s="28" customFormat="1" ht="24">
      <c r="B46" s="50" t="s">
        <v>31</v>
      </c>
      <c r="C46" s="23"/>
      <c r="D46" s="59" t="s">
        <v>24</v>
      </c>
      <c r="E46" s="60" t="s">
        <v>25</v>
      </c>
      <c r="F46" s="43"/>
      <c r="G46" s="73" t="s">
        <v>26</v>
      </c>
      <c r="H46" s="60" t="s">
        <v>27</v>
      </c>
      <c r="I46" s="43"/>
      <c r="J46" s="73" t="s">
        <v>28</v>
      </c>
      <c r="K46" s="60" t="s">
        <v>29</v>
      </c>
    </row>
    <row r="47" spans="2:11" ht="12.75">
      <c r="B47" s="55"/>
      <c r="C47" s="24"/>
      <c r="D47" s="17"/>
      <c r="E47" s="53"/>
      <c r="F47" s="41"/>
      <c r="G47" s="65"/>
      <c r="H47" s="74"/>
      <c r="I47" s="41"/>
      <c r="J47" s="96"/>
      <c r="K47" s="97"/>
    </row>
    <row r="48" spans="2:11" ht="12.75">
      <c r="B48" s="143" t="s">
        <v>47</v>
      </c>
      <c r="C48" s="144"/>
      <c r="D48" s="125">
        <v>43.264541484716155</v>
      </c>
      <c r="E48" s="117">
        <v>7</v>
      </c>
      <c r="F48" s="44"/>
      <c r="G48" s="126">
        <v>39.63655462184874</v>
      </c>
      <c r="H48" s="117">
        <v>2</v>
      </c>
      <c r="I48" s="44"/>
      <c r="J48" s="94">
        <f aca="true" t="shared" si="1" ref="J48:K53">G48-D48</f>
        <v>-3.6279868628674166</v>
      </c>
      <c r="K48" s="98">
        <f t="shared" si="1"/>
        <v>-5</v>
      </c>
    </row>
    <row r="49" spans="2:11" ht="12.75">
      <c r="B49" s="123" t="s">
        <v>48</v>
      </c>
      <c r="C49" s="124"/>
      <c r="D49" s="125">
        <v>42.898587962962964</v>
      </c>
      <c r="E49" s="117">
        <v>30</v>
      </c>
      <c r="F49" s="44"/>
      <c r="G49" s="126">
        <v>41.27993947305372</v>
      </c>
      <c r="H49" s="117">
        <v>25</v>
      </c>
      <c r="I49" s="44"/>
      <c r="J49" s="94">
        <f t="shared" si="1"/>
        <v>-1.6186484899092406</v>
      </c>
      <c r="K49" s="98">
        <f t="shared" si="1"/>
        <v>-5</v>
      </c>
    </row>
    <row r="50" spans="2:11" ht="12.75">
      <c r="B50" s="123" t="s">
        <v>49</v>
      </c>
      <c r="C50" s="124"/>
      <c r="D50" s="125">
        <v>50.01080882352941</v>
      </c>
      <c r="E50" s="117">
        <v>5</v>
      </c>
      <c r="F50" s="44"/>
      <c r="G50" s="126">
        <v>49.94318181818181</v>
      </c>
      <c r="H50" s="117">
        <v>1</v>
      </c>
      <c r="I50" s="44"/>
      <c r="J50" s="94">
        <f t="shared" si="1"/>
        <v>-0.06762700534759603</v>
      </c>
      <c r="K50" s="98">
        <f t="shared" si="1"/>
        <v>-4</v>
      </c>
    </row>
    <row r="51" spans="2:11" ht="12.75">
      <c r="B51" s="123" t="s">
        <v>50</v>
      </c>
      <c r="C51" s="124"/>
      <c r="D51" s="125">
        <v>34.63398225957049</v>
      </c>
      <c r="E51" s="117">
        <v>15</v>
      </c>
      <c r="F51" s="44"/>
      <c r="G51" s="126">
        <v>29.00668156424581</v>
      </c>
      <c r="H51" s="117">
        <v>16</v>
      </c>
      <c r="I51" s="44"/>
      <c r="J51" s="94">
        <f t="shared" si="1"/>
        <v>-5.627300695324678</v>
      </c>
      <c r="K51" s="98">
        <f t="shared" si="1"/>
        <v>1</v>
      </c>
    </row>
    <row r="52" spans="2:11" ht="12.75">
      <c r="B52" s="123" t="s">
        <v>51</v>
      </c>
      <c r="C52" s="124"/>
      <c r="D52" s="125">
        <v>24.593106954535486</v>
      </c>
      <c r="E52" s="117">
        <v>17</v>
      </c>
      <c r="F52" s="44"/>
      <c r="G52" s="126">
        <v>25.212592687605692</v>
      </c>
      <c r="H52" s="117">
        <v>25</v>
      </c>
      <c r="I52" s="44"/>
      <c r="J52" s="94">
        <f t="shared" si="1"/>
        <v>0.6194857330702064</v>
      </c>
      <c r="K52" s="98">
        <f t="shared" si="1"/>
        <v>8</v>
      </c>
    </row>
    <row r="53" spans="2:11" ht="12.75">
      <c r="B53" s="123"/>
      <c r="C53" s="124"/>
      <c r="D53" s="125"/>
      <c r="E53" s="117"/>
      <c r="F53" s="44"/>
      <c r="G53" s="126"/>
      <c r="H53" s="117"/>
      <c r="I53" s="44"/>
      <c r="J53" s="94">
        <f t="shared" si="1"/>
        <v>0</v>
      </c>
      <c r="K53" s="98">
        <f t="shared" si="1"/>
        <v>0</v>
      </c>
    </row>
    <row r="54" spans="2:11" ht="12.75">
      <c r="B54" s="55"/>
      <c r="C54" s="24"/>
      <c r="D54" s="17"/>
      <c r="E54" s="53"/>
      <c r="F54" s="41"/>
      <c r="G54" s="65"/>
      <c r="H54" s="74"/>
      <c r="I54" s="41"/>
      <c r="J54" s="94"/>
      <c r="K54" s="99"/>
    </row>
    <row r="55" spans="2:11" s="28" customFormat="1" ht="12.75">
      <c r="B55" s="145" t="s">
        <v>32</v>
      </c>
      <c r="C55" s="146"/>
      <c r="D55" s="111">
        <f>D48*E48+D49*E49+D50*E50+D51*E51+D52*E52+D53*E53</f>
        <v>2777.4560255202096</v>
      </c>
      <c r="E55" s="116">
        <f>SUM(E47:E54)</f>
        <v>74</v>
      </c>
      <c r="F55" s="45"/>
      <c r="G55" s="111">
        <f>G48*H48+G49*H49+G50*H50+G51*H51+G52*H52+G53*H53</f>
        <v>2255.6365001062977</v>
      </c>
      <c r="H55" s="116">
        <f>SUM(H47:H54)</f>
        <v>69</v>
      </c>
      <c r="I55" s="45"/>
      <c r="J55" s="102">
        <f>G55-D55</f>
        <v>-521.8195254139118</v>
      </c>
      <c r="K55" s="115">
        <f>H55-E55</f>
        <v>-5</v>
      </c>
    </row>
    <row r="56" spans="2:11" s="28" customFormat="1" ht="30" customHeight="1">
      <c r="B56" s="104" t="s">
        <v>33</v>
      </c>
      <c r="C56" s="105"/>
      <c r="D56" s="106">
        <f>D20+D27+D44+D34+D55</f>
        <v>5662.95602552021</v>
      </c>
      <c r="E56" s="107"/>
      <c r="F56" s="42"/>
      <c r="G56" s="104" t="s">
        <v>34</v>
      </c>
      <c r="H56" s="108">
        <f>H20+H27+G44+H34+G55</f>
        <v>6423.292750106298</v>
      </c>
      <c r="I56" s="42"/>
      <c r="J56" s="109">
        <f>H56-D56</f>
        <v>760.3367245860882</v>
      </c>
      <c r="K56" s="110">
        <f>J56/D56</f>
        <v>0.13426498831345635</v>
      </c>
    </row>
    <row r="57" spans="2:11" ht="9.75" customHeight="1">
      <c r="B57" s="16"/>
      <c r="C57" s="16"/>
      <c r="D57" s="20"/>
      <c r="E57" s="16"/>
      <c r="F57" s="9"/>
      <c r="G57" s="11"/>
      <c r="H57" s="10"/>
      <c r="I57" s="10"/>
      <c r="J57" s="8"/>
      <c r="K57" s="12"/>
    </row>
    <row r="58" spans="2:11" ht="19.5" customHeight="1">
      <c r="B58" s="136" t="s">
        <v>5</v>
      </c>
      <c r="C58" s="137"/>
      <c r="D58" s="137"/>
      <c r="E58" s="80"/>
      <c r="F58" s="3"/>
      <c r="G58" s="139" t="s">
        <v>0</v>
      </c>
      <c r="H58" s="140"/>
      <c r="I58" s="89"/>
      <c r="J58" s="149" t="s">
        <v>6</v>
      </c>
      <c r="K58" s="150"/>
    </row>
    <row r="59" spans="2:11" ht="19.5" customHeight="1">
      <c r="B59" s="141" t="s">
        <v>35</v>
      </c>
      <c r="C59" s="142"/>
      <c r="D59" s="81">
        <f>D13-D20-D27-D44-D34</f>
        <v>2814.5</v>
      </c>
      <c r="E59" s="82"/>
      <c r="F59" s="9"/>
      <c r="G59" s="75" t="s">
        <v>36</v>
      </c>
      <c r="H59" s="76">
        <f>H13-H20-H27-G44-H34</f>
        <v>2832.34375</v>
      </c>
      <c r="I59" s="90"/>
      <c r="J59" s="94">
        <f>H59-D59</f>
        <v>17.84375</v>
      </c>
      <c r="K59" s="95">
        <f>J59/D59</f>
        <v>0.006339936045478771</v>
      </c>
    </row>
    <row r="60" spans="2:11" ht="19.5" customHeight="1">
      <c r="B60" s="141" t="s">
        <v>37</v>
      </c>
      <c r="C60" s="142"/>
      <c r="D60" s="83">
        <f>D59/E55</f>
        <v>38.03378378378378</v>
      </c>
      <c r="E60" s="84"/>
      <c r="F60" s="13"/>
      <c r="G60" s="75" t="s">
        <v>37</v>
      </c>
      <c r="H60" s="77">
        <f>H59/H55</f>
        <v>41.04846014492754</v>
      </c>
      <c r="I60" s="91"/>
      <c r="J60" s="118">
        <f>H60-D60</f>
        <v>3.0146763611437564</v>
      </c>
      <c r="K60" s="95">
        <f>J60/D60</f>
        <v>0.07926311981689038</v>
      </c>
    </row>
    <row r="61" spans="2:11" ht="19.5" customHeight="1">
      <c r="B61" s="141" t="s">
        <v>40</v>
      </c>
      <c r="C61" s="142"/>
      <c r="D61" s="85">
        <f>D13-D56</f>
        <v>37.04397447979045</v>
      </c>
      <c r="E61" s="86"/>
      <c r="F61" s="13"/>
      <c r="G61" s="75" t="s">
        <v>42</v>
      </c>
      <c r="H61" s="78">
        <f>H13-H56</f>
        <v>576.7072498937023</v>
      </c>
      <c r="I61" s="92"/>
      <c r="J61" s="119">
        <f>H61-D61</f>
        <v>539.6632754139118</v>
      </c>
      <c r="K61" s="120">
        <f>J61/D61</f>
        <v>14.568179656541124</v>
      </c>
    </row>
    <row r="62" spans="2:11" ht="19.5" customHeight="1">
      <c r="B62" s="141" t="s">
        <v>41</v>
      </c>
      <c r="C62" s="142"/>
      <c r="D62" s="85">
        <f>IF(E55=0,0,D61/E55)</f>
        <v>0.5005942497268979</v>
      </c>
      <c r="E62" s="86"/>
      <c r="F62" s="14"/>
      <c r="G62" s="75" t="s">
        <v>41</v>
      </c>
      <c r="H62" s="78">
        <f>IF(H55=0,0,H61/H55)</f>
        <v>8.358076085415975</v>
      </c>
      <c r="I62" s="92"/>
      <c r="J62" s="119">
        <f>H62-D62</f>
        <v>7.857481835689077</v>
      </c>
      <c r="K62" s="120">
        <f>J62/D62</f>
        <v>15.696308617160048</v>
      </c>
    </row>
    <row r="63" spans="2:11" ht="19.5" customHeight="1">
      <c r="B63" s="134" t="s">
        <v>38</v>
      </c>
      <c r="C63" s="135"/>
      <c r="D63" s="87">
        <f>D60/(D55/E55)</f>
        <v>1.0133373756917905</v>
      </c>
      <c r="E63" s="88"/>
      <c r="F63" s="14"/>
      <c r="G63" s="79" t="s">
        <v>38</v>
      </c>
      <c r="H63" s="87">
        <f>H60/(G55/H55)</f>
        <v>1.2556738418918674</v>
      </c>
      <c r="I63" s="14"/>
      <c r="J63" s="100"/>
      <c r="K63" s="101"/>
    </row>
  </sheetData>
  <sheetProtection/>
  <mergeCells count="32">
    <mergeCell ref="C4:E4"/>
    <mergeCell ref="C5:E5"/>
    <mergeCell ref="B13:C13"/>
    <mergeCell ref="B17:C17"/>
    <mergeCell ref="B2:K2"/>
    <mergeCell ref="B61:C61"/>
    <mergeCell ref="B62:C62"/>
    <mergeCell ref="B55:C55"/>
    <mergeCell ref="J8:K8"/>
    <mergeCell ref="G8:H8"/>
    <mergeCell ref="B44:C44"/>
    <mergeCell ref="B31:C31"/>
    <mergeCell ref="B34:C34"/>
    <mergeCell ref="B59:C59"/>
    <mergeCell ref="B24:C24"/>
    <mergeCell ref="B27:C27"/>
    <mergeCell ref="B38:C38"/>
    <mergeCell ref="J58:K58"/>
    <mergeCell ref="B39:C39"/>
    <mergeCell ref="B40:C40"/>
    <mergeCell ref="B41:C41"/>
    <mergeCell ref="B42:C42"/>
    <mergeCell ref="H6:K6"/>
    <mergeCell ref="H5:K5"/>
    <mergeCell ref="H4:K4"/>
    <mergeCell ref="B63:C63"/>
    <mergeCell ref="B8:E8"/>
    <mergeCell ref="B58:D58"/>
    <mergeCell ref="G58:H58"/>
    <mergeCell ref="B60:C60"/>
    <mergeCell ref="B48:C48"/>
    <mergeCell ref="B20:C20"/>
  </mergeCells>
  <conditionalFormatting sqref="D60">
    <cfRule type="expression" priority="1" dxfId="0" stopIfTrue="1">
      <formula>D62&lt;0</formula>
    </cfRule>
    <cfRule type="expression" priority="2" dxfId="1" stopIfTrue="1">
      <formula>D62&gt;0</formula>
    </cfRule>
  </conditionalFormatting>
  <conditionalFormatting sqref="J48:K53 J55:K56 J38:K42 J44:K44 J34:K34 J31:K31 J17:K17 J20:K20 J24:K24 J27:K27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conditionalFormatting sqref="D61:D62 J57:K57 J10:K10 K16 J13:K13 J59:K62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H60">
    <cfRule type="expression" priority="7" dxfId="0" stopIfTrue="1">
      <formula>$D$60&gt;$H$60</formula>
    </cfRule>
    <cfRule type="expression" priority="8" dxfId="1" stopIfTrue="1">
      <formula>$D$60&lt;$H$60</formula>
    </cfRule>
  </conditionalFormatting>
  <conditionalFormatting sqref="D63 H63">
    <cfRule type="cellIs" priority="9" dxfId="0" operator="lessThan" stopIfTrue="1">
      <formula>1</formula>
    </cfRule>
    <cfRule type="cellIs" priority="10" dxfId="1" operator="greaterThan" stopIfTrue="1">
      <formula>1</formula>
    </cfRule>
  </conditionalFormatting>
  <conditionalFormatting sqref="H61">
    <cfRule type="expression" priority="11" dxfId="1" stopIfTrue="1">
      <formula>$D$61&lt;$H$61</formula>
    </cfRule>
    <cfRule type="expression" priority="12" dxfId="0" stopIfTrue="1">
      <formula>$D$61&gt;$H$61</formula>
    </cfRule>
  </conditionalFormatting>
  <conditionalFormatting sqref="H62">
    <cfRule type="expression" priority="13" dxfId="1" stopIfTrue="1">
      <formula>$D$62&lt;$H$62</formula>
    </cfRule>
    <cfRule type="expression" priority="14" dxfId="0" stopIfTrue="1">
      <formula>$D$62&gt;$H$62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 Beratung +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hm-Auftragskalkulation</dc:title>
  <dc:subject/>
  <dc:creator>Walter Schanz</dc:creator>
  <cp:keywords/>
  <dc:description/>
  <cp:lastModifiedBy>Walter Schanz</cp:lastModifiedBy>
  <cp:lastPrinted>2005-08-11T08:46:49Z</cp:lastPrinted>
  <dcterms:created xsi:type="dcterms:W3CDTF">2005-08-11T08:09:29Z</dcterms:created>
  <dcterms:modified xsi:type="dcterms:W3CDTF">2005-09-01T21:08:38Z</dcterms:modified>
  <cp:category/>
  <cp:version/>
  <cp:contentType/>
  <cp:contentStatus/>
</cp:coreProperties>
</file>