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995" activeTab="0"/>
  </bookViews>
  <sheets>
    <sheet name="LEASING" sheetId="1" r:id="rId1"/>
  </sheets>
  <definedNames>
    <definedName name="_xlnm.Print_Area" localSheetId="0">'LEASING'!$A$1:$G$49</definedName>
  </definedNames>
  <calcPr fullCalcOnLoad="1"/>
</workbook>
</file>

<file path=xl/sharedStrings.xml><?xml version="1.0" encoding="utf-8"?>
<sst xmlns="http://schemas.openxmlformats.org/spreadsheetml/2006/main" count="49" uniqueCount="38">
  <si>
    <t>Vergleichsrechnung Kauf  -  Leasing</t>
  </si>
  <si>
    <t>Investitionsbedarf</t>
  </si>
  <si>
    <t>Gewerbesteuer-Hebesatz</t>
  </si>
  <si>
    <t>Einkommensteuersatz</t>
  </si>
  <si>
    <t>Leasing</t>
  </si>
  <si>
    <t>Grundmietzeit</t>
  </si>
  <si>
    <t>Monate</t>
  </si>
  <si>
    <t>Leasingrate</t>
  </si>
  <si>
    <t>Restwert</t>
  </si>
  <si>
    <t>Nettoaufwand Leasing (ohne Restwert)</t>
  </si>
  <si>
    <t>Kauf</t>
  </si>
  <si>
    <t>Darlehenszins</t>
  </si>
  <si>
    <t>Laufzeit</t>
  </si>
  <si>
    <t>Jahre</t>
  </si>
  <si>
    <t>Nettoaufwand Kauf</t>
  </si>
  <si>
    <t>Jahr</t>
  </si>
  <si>
    <t xml:space="preserve">  monatl.</t>
  </si>
  <si>
    <t xml:space="preserve"> Eink.Steuer</t>
  </si>
  <si>
    <t xml:space="preserve">   Netto</t>
  </si>
  <si>
    <t xml:space="preserve">  Jahres-</t>
  </si>
  <si>
    <t xml:space="preserve">    AfA</t>
  </si>
  <si>
    <t>Eink.Steuer</t>
  </si>
  <si>
    <t xml:space="preserve"> degr.AfA</t>
  </si>
  <si>
    <t xml:space="preserve"> lin.AfA</t>
  </si>
  <si>
    <t xml:space="preserve">  Ersparnis</t>
  </si>
  <si>
    <t xml:space="preserve">  Aufwand</t>
  </si>
  <si>
    <t xml:space="preserve"> </t>
  </si>
  <si>
    <t xml:space="preserve"> Ersparnis</t>
  </si>
  <si>
    <t>vom jew.</t>
  </si>
  <si>
    <t>Gesamt</t>
  </si>
  <si>
    <t>Ges.</t>
  </si>
  <si>
    <t xml:space="preserve"> jährliche</t>
  </si>
  <si>
    <t>der Anschaffungskosten</t>
  </si>
  <si>
    <t xml:space="preserve"> p.A.</t>
  </si>
  <si>
    <t xml:space="preserve">Tilgungsrate </t>
  </si>
  <si>
    <t>zins</t>
  </si>
  <si>
    <t>Gewerbest.-</t>
  </si>
  <si>
    <t xml:space="preserve"> Gewerbest.-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</si>
</sst>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0.00_)"/>
    <numFmt numFmtId="174" formatCode="#,##0\ &quot;DM&quot;_);\(#,##0\ &quot;DM&quot;\)"/>
    <numFmt numFmtId="175" formatCode="_-* #,##0.0\ _D_M_-;\-* #,##0.0\ _D_M_-;_-* &quot;-&quot;??\ _D_M_-;_-@_-"/>
    <numFmt numFmtId="176" formatCode="_-* #,##0\ _D_M_-;\-* #,##0\ _D_M_-;_-* &quot;-&quot;??\ _D_M_-;_-@_-"/>
    <numFmt numFmtId="177" formatCode="_-* #,##0.0\ &quot;DM&quot;_-;\-* #,##0.0\ &quot;DM&quot;_-;_-* &quot;-&quot;??\ &quot;DM&quot;_-;_-@_-"/>
    <numFmt numFmtId="178" formatCode="_-* #,##0\ &quot;DM&quot;_-;\-* #,##0\ &quot;DM&quot;_-;_-* &quot;-&quot;??\ &quot;DM&quot;_-;_-@_-"/>
    <numFmt numFmtId="179" formatCode="0.0%"/>
    <numFmt numFmtId="180" formatCode="#,##0\ &quot;€&quot;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Courier"/>
      <family val="0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0">
    <xf numFmtId="172" fontId="0" fillId="0" borderId="0" xfId="0" applyAlignment="1">
      <alignment/>
    </xf>
    <xf numFmtId="172" fontId="1" fillId="0" borderId="0" xfId="0" applyFont="1" applyAlignment="1" applyProtection="1">
      <alignment/>
      <protection/>
    </xf>
    <xf numFmtId="172" fontId="2" fillId="0" borderId="0" xfId="0" applyFont="1" applyAlignment="1" applyProtection="1">
      <alignment/>
      <protection/>
    </xf>
    <xf numFmtId="172" fontId="1" fillId="0" borderId="0" xfId="0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1" fontId="1" fillId="0" borderId="0" xfId="18" applyNumberFormat="1" applyFont="1" applyAlignment="1" applyProtection="1">
      <alignment/>
      <protection/>
    </xf>
    <xf numFmtId="178" fontId="1" fillId="0" borderId="0" xfId="18" applyNumberFormat="1" applyFont="1" applyAlignment="1" applyProtection="1">
      <alignment/>
      <protection/>
    </xf>
    <xf numFmtId="172" fontId="1" fillId="0" borderId="0" xfId="0" applyFont="1" applyAlignment="1" applyProtection="1">
      <alignment vertical="center"/>
      <protection/>
    </xf>
    <xf numFmtId="172" fontId="3" fillId="0" borderId="0" xfId="0" applyFont="1" applyAlignment="1" applyProtection="1">
      <alignment horizontal="left" vertical="center"/>
      <protection/>
    </xf>
    <xf numFmtId="172" fontId="3" fillId="0" borderId="0" xfId="0" applyFont="1" applyAlignment="1" applyProtection="1">
      <alignment vertical="center"/>
      <protection/>
    </xf>
    <xf numFmtId="180" fontId="4" fillId="2" borderId="1" xfId="18" applyNumberFormat="1" applyFont="1" applyFill="1" applyBorder="1" applyAlignment="1" applyProtection="1">
      <alignment horizontal="right" vertical="center"/>
      <protection locked="0"/>
    </xf>
    <xf numFmtId="172" fontId="5" fillId="0" borderId="0" xfId="0" applyFont="1" applyAlignment="1" applyProtection="1">
      <alignment vertical="center"/>
      <protection/>
    </xf>
    <xf numFmtId="9" fontId="4" fillId="2" borderId="2" xfId="17" applyFont="1" applyFill="1" applyBorder="1" applyAlignment="1" applyProtection="1">
      <alignment horizontal="right" vertical="center"/>
      <protection locked="0"/>
    </xf>
    <xf numFmtId="9" fontId="4" fillId="2" borderId="3" xfId="17" applyFont="1" applyFill="1" applyBorder="1" applyAlignment="1" applyProtection="1">
      <alignment vertical="center"/>
      <protection locked="0"/>
    </xf>
    <xf numFmtId="172" fontId="3" fillId="0" borderId="0" xfId="0" applyNumberFormat="1" applyFont="1" applyAlignment="1" applyProtection="1">
      <alignment vertical="center"/>
      <protection/>
    </xf>
    <xf numFmtId="172" fontId="6" fillId="0" borderId="0" xfId="0" applyFont="1" applyAlignment="1" applyProtection="1">
      <alignment horizontal="left" vertical="center"/>
      <protection/>
    </xf>
    <xf numFmtId="172" fontId="4" fillId="2" borderId="4" xfId="0" applyNumberFormat="1" applyFont="1" applyFill="1" applyBorder="1" applyAlignment="1" applyProtection="1">
      <alignment vertical="center"/>
      <protection locked="0"/>
    </xf>
    <xf numFmtId="10" fontId="3" fillId="0" borderId="0" xfId="17" applyNumberFormat="1" applyFont="1" applyAlignment="1" applyProtection="1">
      <alignment vertical="center"/>
      <protection/>
    </xf>
    <xf numFmtId="172" fontId="3" fillId="3" borderId="5" xfId="0" applyFont="1" applyFill="1" applyBorder="1" applyAlignment="1" applyProtection="1">
      <alignment horizontal="left" vertical="center"/>
      <protection/>
    </xf>
    <xf numFmtId="172" fontId="3" fillId="3" borderId="6" xfId="0" applyFont="1" applyFill="1" applyBorder="1" applyAlignment="1" applyProtection="1">
      <alignment vertical="center"/>
      <protection/>
    </xf>
    <xf numFmtId="180" fontId="3" fillId="3" borderId="7" xfId="18" applyNumberFormat="1" applyFont="1" applyFill="1" applyBorder="1" applyAlignment="1" applyProtection="1">
      <alignment horizontal="right" vertical="center"/>
      <protection/>
    </xf>
    <xf numFmtId="10" fontId="4" fillId="2" borderId="4" xfId="17" applyNumberFormat="1" applyFont="1" applyFill="1" applyBorder="1" applyAlignment="1" applyProtection="1">
      <alignment vertical="center"/>
      <protection locked="0"/>
    </xf>
    <xf numFmtId="172" fontId="6" fillId="0" borderId="0" xfId="0" applyFont="1" applyAlignment="1" applyProtection="1">
      <alignment vertical="center"/>
      <protection/>
    </xf>
    <xf numFmtId="172" fontId="7" fillId="0" borderId="8" xfId="0" applyFont="1" applyBorder="1" applyAlignment="1" applyProtection="1">
      <alignment horizontal="center" vertical="center"/>
      <protection/>
    </xf>
    <xf numFmtId="172" fontId="7" fillId="0" borderId="9" xfId="0" applyFont="1" applyBorder="1" applyAlignment="1" applyProtection="1">
      <alignment horizontal="center" vertical="center"/>
      <protection/>
    </xf>
    <xf numFmtId="172" fontId="3" fillId="0" borderId="1" xfId="0" applyFont="1" applyBorder="1" applyAlignment="1" applyProtection="1">
      <alignment vertical="center"/>
      <protection/>
    </xf>
    <xf numFmtId="172" fontId="3" fillId="0" borderId="2" xfId="0" applyNumberFormat="1" applyFont="1" applyBorder="1" applyAlignment="1" applyProtection="1">
      <alignment vertical="center"/>
      <protection/>
    </xf>
    <xf numFmtId="180" fontId="3" fillId="0" borderId="2" xfId="0" applyNumberFormat="1" applyFont="1" applyBorder="1" applyAlignment="1" applyProtection="1">
      <alignment vertical="center"/>
      <protection/>
    </xf>
    <xf numFmtId="172" fontId="3" fillId="0" borderId="3" xfId="0" applyNumberFormat="1" applyFont="1" applyBorder="1" applyAlignment="1" applyProtection="1">
      <alignment vertical="center"/>
      <protection/>
    </xf>
    <xf numFmtId="180" fontId="3" fillId="0" borderId="3" xfId="0" applyNumberFormat="1" applyFont="1" applyBorder="1" applyAlignment="1" applyProtection="1">
      <alignment vertical="center"/>
      <protection/>
    </xf>
    <xf numFmtId="172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0" fontId="3" fillId="0" borderId="1" xfId="0" applyNumberFormat="1" applyFont="1" applyBorder="1" applyAlignment="1" applyProtection="1">
      <alignment vertical="center"/>
      <protection/>
    </xf>
    <xf numFmtId="180" fontId="3" fillId="0" borderId="2" xfId="18" applyNumberFormat="1" applyFont="1" applyBorder="1" applyAlignment="1" applyProtection="1">
      <alignment vertical="center"/>
      <protection/>
    </xf>
    <xf numFmtId="180" fontId="3" fillId="0" borderId="3" xfId="18" applyNumberFormat="1" applyFont="1" applyBorder="1" applyAlignment="1" applyProtection="1">
      <alignment vertical="center"/>
      <protection/>
    </xf>
    <xf numFmtId="172" fontId="8" fillId="0" borderId="11" xfId="0" applyFont="1" applyFill="1" applyBorder="1" applyAlignment="1" applyProtection="1">
      <alignment horizontal="center" vertical="center"/>
      <protection/>
    </xf>
    <xf numFmtId="172" fontId="3" fillId="3" borderId="5" xfId="0" applyFont="1" applyFill="1" applyBorder="1" applyAlignment="1" applyProtection="1">
      <alignment horizontal="center" vertical="center"/>
      <protection/>
    </xf>
    <xf numFmtId="172" fontId="3" fillId="3" borderId="6" xfId="0" applyFont="1" applyFill="1" applyBorder="1" applyAlignment="1" applyProtection="1">
      <alignment horizontal="center" vertical="center"/>
      <protection/>
    </xf>
    <xf numFmtId="172" fontId="3" fillId="3" borderId="7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showRowColHeaders="0" tabSelected="1" workbookViewId="0" topLeftCell="A1">
      <selection activeCell="C52" sqref="C52"/>
    </sheetView>
  </sheetViews>
  <sheetFormatPr defaultColWidth="10.75390625" defaultRowHeight="12.75" outlineLevelRow="1"/>
  <cols>
    <col min="1" max="1" width="5.75390625" style="1" customWidth="1"/>
    <col min="2" max="2" width="14.50390625" style="1" customWidth="1"/>
    <col min="3" max="3" width="12.75390625" style="1" customWidth="1"/>
    <col min="4" max="4" width="13.375" style="1" customWidth="1"/>
    <col min="5" max="7" width="12.25390625" style="1" customWidth="1"/>
    <col min="8" max="8" width="17.00390625" style="1" hidden="1" customWidth="1"/>
    <col min="9" max="9" width="14.25390625" style="1" hidden="1" customWidth="1"/>
    <col min="10" max="10" width="17.50390625" style="1" hidden="1" customWidth="1"/>
    <col min="11" max="13" width="11.75390625" style="1" customWidth="1"/>
    <col min="14" max="15" width="10.75390625" style="1" customWidth="1"/>
    <col min="16" max="16" width="11.75390625" style="1" customWidth="1"/>
    <col min="17" max="16384" width="10.75390625" style="1" customWidth="1"/>
  </cols>
  <sheetData>
    <row r="1" spans="1:7" ht="24.75" customHeight="1">
      <c r="A1" s="36" t="s">
        <v>0</v>
      </c>
      <c r="B1" s="36"/>
      <c r="C1" s="36"/>
      <c r="D1" s="36"/>
      <c r="E1" s="36"/>
      <c r="F1" s="36"/>
      <c r="G1" s="36"/>
    </row>
    <row r="2" spans="1:7" ht="30" customHeight="1">
      <c r="A2" s="8"/>
      <c r="B2" s="8"/>
      <c r="C2" s="8"/>
      <c r="D2" s="8"/>
      <c r="E2" s="8"/>
      <c r="F2" s="8"/>
      <c r="G2" s="8"/>
    </row>
    <row r="3" spans="1:7" ht="15">
      <c r="A3" s="9" t="s">
        <v>1</v>
      </c>
      <c r="B3" s="10"/>
      <c r="C3" s="10"/>
      <c r="D3" s="11">
        <v>100000</v>
      </c>
      <c r="E3" s="12"/>
      <c r="F3" s="10"/>
      <c r="G3" s="10"/>
    </row>
    <row r="4" spans="1:7" ht="15">
      <c r="A4" s="9" t="s">
        <v>2</v>
      </c>
      <c r="B4" s="10"/>
      <c r="C4" s="10"/>
      <c r="D4" s="13">
        <v>3.9</v>
      </c>
      <c r="E4" s="12"/>
      <c r="F4" s="10"/>
      <c r="G4" s="10"/>
    </row>
    <row r="5" spans="1:7" ht="15">
      <c r="A5" s="9" t="s">
        <v>3</v>
      </c>
      <c r="B5" s="10"/>
      <c r="C5" s="10"/>
      <c r="D5" s="14">
        <v>0.42</v>
      </c>
      <c r="E5" s="12"/>
      <c r="F5" s="15"/>
      <c r="G5" s="10"/>
    </row>
    <row r="6" spans="1:7" ht="15">
      <c r="A6" s="10"/>
      <c r="B6" s="10"/>
      <c r="C6" s="10"/>
      <c r="D6" s="10"/>
      <c r="E6" s="10"/>
      <c r="F6" s="10"/>
      <c r="G6" s="10"/>
    </row>
    <row r="7" spans="1:7" ht="15.75">
      <c r="A7" s="16" t="s">
        <v>4</v>
      </c>
      <c r="B7" s="10"/>
      <c r="C7" s="9" t="s">
        <v>5</v>
      </c>
      <c r="D7" s="10"/>
      <c r="E7" s="17">
        <v>48</v>
      </c>
      <c r="F7" s="9" t="s">
        <v>6</v>
      </c>
      <c r="G7" s="10"/>
    </row>
    <row r="8" spans="1:7" ht="15">
      <c r="A8" s="10"/>
      <c r="B8" s="10"/>
      <c r="C8" s="9" t="s">
        <v>7</v>
      </c>
      <c r="D8" s="10"/>
      <c r="E8" s="18">
        <f>(100/E7+0.5)/100</f>
        <v>0.025833333333333333</v>
      </c>
      <c r="F8" s="9" t="s">
        <v>32</v>
      </c>
      <c r="G8" s="10"/>
    </row>
    <row r="9" spans="1:7" ht="15">
      <c r="A9" s="10"/>
      <c r="B9" s="10"/>
      <c r="C9" s="9" t="s">
        <v>8</v>
      </c>
      <c r="D9" s="10"/>
      <c r="E9" s="11">
        <v>10000</v>
      </c>
      <c r="F9" s="12"/>
      <c r="G9" s="10"/>
    </row>
    <row r="10" spans="1:7" ht="15.75" customHeight="1">
      <c r="A10" s="10"/>
      <c r="B10" s="10"/>
      <c r="C10" s="19" t="s">
        <v>9</v>
      </c>
      <c r="D10" s="20"/>
      <c r="E10" s="20"/>
      <c r="F10" s="21">
        <f>G31</f>
        <v>57895.6</v>
      </c>
      <c r="G10" s="10"/>
    </row>
    <row r="11" spans="1:7" ht="15">
      <c r="A11" s="10"/>
      <c r="B11" s="10"/>
      <c r="C11" s="10"/>
      <c r="D11" s="10"/>
      <c r="E11" s="10"/>
      <c r="F11" s="12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.75">
      <c r="A13" s="16" t="s">
        <v>10</v>
      </c>
      <c r="B13" s="10"/>
      <c r="C13" s="9" t="s">
        <v>11</v>
      </c>
      <c r="D13" s="10"/>
      <c r="E13" s="22">
        <v>0.07</v>
      </c>
      <c r="F13" s="9" t="s">
        <v>33</v>
      </c>
      <c r="G13" s="10"/>
    </row>
    <row r="14" spans="1:7" ht="15">
      <c r="A14" s="10"/>
      <c r="B14" s="10"/>
      <c r="C14" s="9" t="s">
        <v>12</v>
      </c>
      <c r="D14" s="10"/>
      <c r="E14" s="15">
        <f>E7/12</f>
        <v>4</v>
      </c>
      <c r="F14" s="9" t="s">
        <v>13</v>
      </c>
      <c r="G14" s="10"/>
    </row>
    <row r="15" spans="1:7" s="2" customFormat="1" ht="15.75" customHeight="1">
      <c r="A15" s="23"/>
      <c r="B15" s="23"/>
      <c r="C15" s="19" t="s">
        <v>14</v>
      </c>
      <c r="D15" s="20"/>
      <c r="E15" s="20"/>
      <c r="F15" s="21">
        <f>G45</f>
        <v>53651.885</v>
      </c>
      <c r="G15" s="23"/>
    </row>
    <row r="16" spans="1:7" ht="15">
      <c r="A16" s="10"/>
      <c r="B16" s="10"/>
      <c r="C16" s="10"/>
      <c r="D16" s="10"/>
      <c r="E16" s="10"/>
      <c r="F16" s="12"/>
      <c r="G16" s="10"/>
    </row>
    <row r="17" spans="1:7" ht="15">
      <c r="A17" s="10"/>
      <c r="B17" s="10"/>
      <c r="C17" s="10"/>
      <c r="D17" s="10"/>
      <c r="E17" s="10"/>
      <c r="F17" s="10"/>
      <c r="G17" s="10"/>
    </row>
    <row r="18" spans="1:7" ht="15">
      <c r="A18" s="37" t="s">
        <v>4</v>
      </c>
      <c r="B18" s="38"/>
      <c r="C18" s="38"/>
      <c r="D18" s="38"/>
      <c r="E18" s="38"/>
      <c r="F18" s="38"/>
      <c r="G18" s="39"/>
    </row>
    <row r="19" spans="1:7" ht="12.75" hidden="1" outlineLevel="1">
      <c r="A19" s="24" t="s">
        <v>15</v>
      </c>
      <c r="B19" s="24" t="s">
        <v>16</v>
      </c>
      <c r="C19" s="24" t="s">
        <v>31</v>
      </c>
      <c r="D19" s="24"/>
      <c r="E19" s="24" t="s">
        <v>36</v>
      </c>
      <c r="F19" s="24" t="s">
        <v>17</v>
      </c>
      <c r="G19" s="24" t="s">
        <v>18</v>
      </c>
    </row>
    <row r="20" spans="1:7" ht="12.75" hidden="1" outlineLevel="1">
      <c r="A20" s="25"/>
      <c r="B20" s="25" t="s">
        <v>7</v>
      </c>
      <c r="C20" s="25" t="s">
        <v>7</v>
      </c>
      <c r="D20" s="25"/>
      <c r="E20" s="25" t="s">
        <v>24</v>
      </c>
      <c r="F20" s="25" t="s">
        <v>24</v>
      </c>
      <c r="G20" s="25" t="s">
        <v>25</v>
      </c>
    </row>
    <row r="21" spans="1:7" ht="15" hidden="1" outlineLevel="1">
      <c r="A21" s="26"/>
      <c r="B21" s="26"/>
      <c r="C21" s="26"/>
      <c r="D21" s="26"/>
      <c r="E21" s="26"/>
      <c r="F21" s="26"/>
      <c r="G21" s="26"/>
    </row>
    <row r="22" spans="1:7" ht="15" hidden="1" outlineLevel="1">
      <c r="A22" s="27">
        <v>1</v>
      </c>
      <c r="B22" s="28">
        <f>D3*E8</f>
        <v>2583.3333333333335</v>
      </c>
      <c r="C22" s="28">
        <f>B22*12</f>
        <v>31000</v>
      </c>
      <c r="D22" s="28"/>
      <c r="E22" s="28">
        <f aca="true" t="shared" si="0" ref="E22:E30">IF(A22&lt;1," ",C22*0.05*D$4)</f>
        <v>6045</v>
      </c>
      <c r="F22" s="28">
        <f aca="true" t="shared" si="1" ref="F22:F30">IF(A22&lt;1," ",(C22-E22)*D$5)</f>
        <v>10481.1</v>
      </c>
      <c r="G22" s="28">
        <f aca="true" t="shared" si="2" ref="G22:G30">IF(A22&lt;1," ",C22-E22-F22)</f>
        <v>14473.9</v>
      </c>
    </row>
    <row r="23" spans="1:7" ht="15" hidden="1" outlineLevel="1">
      <c r="A23" s="27">
        <f>IF(E$7/12=A22," ",IF(A22=0," ",A22+1))</f>
        <v>2</v>
      </c>
      <c r="B23" s="28">
        <f aca="true" t="shared" si="3" ref="B23:B29">IF(A23&gt;0,B22," ")</f>
        <v>2583.3333333333335</v>
      </c>
      <c r="C23" s="28">
        <f aca="true" t="shared" si="4" ref="C23:C30">IF(A23&lt;1," ",IF(A23*12&lt;$E$7,B23*12,($E$7-A22*12)*B23))</f>
        <v>31000</v>
      </c>
      <c r="D23" s="28"/>
      <c r="E23" s="28">
        <f t="shared" si="0"/>
        <v>6045</v>
      </c>
      <c r="F23" s="28">
        <f t="shared" si="1"/>
        <v>10481.1</v>
      </c>
      <c r="G23" s="28">
        <f t="shared" si="2"/>
        <v>14473.9</v>
      </c>
    </row>
    <row r="24" spans="1:7" ht="15" hidden="1" outlineLevel="1">
      <c r="A24" s="27">
        <f aca="true" t="shared" si="5" ref="A24:A29">IF(E$7/12=A23," ",IF(A23=0," ",A23+1))</f>
        <v>3</v>
      </c>
      <c r="B24" s="28">
        <f t="shared" si="3"/>
        <v>2583.3333333333335</v>
      </c>
      <c r="C24" s="28">
        <f t="shared" si="4"/>
        <v>31000</v>
      </c>
      <c r="D24" s="28"/>
      <c r="E24" s="28">
        <f t="shared" si="0"/>
        <v>6045</v>
      </c>
      <c r="F24" s="28">
        <f t="shared" si="1"/>
        <v>10481.1</v>
      </c>
      <c r="G24" s="28">
        <f t="shared" si="2"/>
        <v>14473.9</v>
      </c>
    </row>
    <row r="25" spans="1:7" ht="15" hidden="1" outlineLevel="1">
      <c r="A25" s="27">
        <f t="shared" si="5"/>
        <v>4</v>
      </c>
      <c r="B25" s="28">
        <f t="shared" si="3"/>
        <v>2583.3333333333335</v>
      </c>
      <c r="C25" s="28">
        <f t="shared" si="4"/>
        <v>31000</v>
      </c>
      <c r="D25" s="28"/>
      <c r="E25" s="28">
        <f t="shared" si="0"/>
        <v>6045</v>
      </c>
      <c r="F25" s="28">
        <f t="shared" si="1"/>
        <v>10481.1</v>
      </c>
      <c r="G25" s="28">
        <f t="shared" si="2"/>
        <v>14473.9</v>
      </c>
    </row>
    <row r="26" spans="1:7" ht="15" hidden="1" outlineLevel="1">
      <c r="A26" s="27" t="str">
        <f t="shared" si="5"/>
        <v> </v>
      </c>
      <c r="B26" s="28" t="str">
        <f t="shared" si="3"/>
        <v> </v>
      </c>
      <c r="C26" s="28" t="str">
        <f t="shared" si="4"/>
        <v> </v>
      </c>
      <c r="D26" s="28"/>
      <c r="E26" s="28" t="str">
        <f t="shared" si="0"/>
        <v> </v>
      </c>
      <c r="F26" s="28" t="str">
        <f t="shared" si="1"/>
        <v> </v>
      </c>
      <c r="G26" s="28" t="str">
        <f t="shared" si="2"/>
        <v> </v>
      </c>
    </row>
    <row r="27" spans="1:7" ht="15" hidden="1" outlineLevel="1">
      <c r="A27" s="27" t="str">
        <f t="shared" si="5"/>
        <v> </v>
      </c>
      <c r="B27" s="28" t="str">
        <f t="shared" si="3"/>
        <v> </v>
      </c>
      <c r="C27" s="28" t="str">
        <f t="shared" si="4"/>
        <v> </v>
      </c>
      <c r="D27" s="28"/>
      <c r="E27" s="28" t="str">
        <f t="shared" si="0"/>
        <v> </v>
      </c>
      <c r="F27" s="28" t="str">
        <f t="shared" si="1"/>
        <v> </v>
      </c>
      <c r="G27" s="28" t="str">
        <f t="shared" si="2"/>
        <v> </v>
      </c>
    </row>
    <row r="28" spans="1:7" ht="15" hidden="1" outlineLevel="1">
      <c r="A28" s="27" t="str">
        <f t="shared" si="5"/>
        <v> </v>
      </c>
      <c r="B28" s="28" t="str">
        <f t="shared" si="3"/>
        <v> </v>
      </c>
      <c r="C28" s="28" t="str">
        <f t="shared" si="4"/>
        <v> </v>
      </c>
      <c r="D28" s="28"/>
      <c r="E28" s="28" t="str">
        <f t="shared" si="0"/>
        <v> </v>
      </c>
      <c r="F28" s="28" t="str">
        <f t="shared" si="1"/>
        <v> </v>
      </c>
      <c r="G28" s="28" t="str">
        <f t="shared" si="2"/>
        <v> </v>
      </c>
    </row>
    <row r="29" spans="1:7" ht="15" hidden="1" outlineLevel="1">
      <c r="A29" s="27" t="str">
        <f t="shared" si="5"/>
        <v> </v>
      </c>
      <c r="B29" s="28" t="str">
        <f t="shared" si="3"/>
        <v> </v>
      </c>
      <c r="C29" s="28" t="str">
        <f t="shared" si="4"/>
        <v> </v>
      </c>
      <c r="D29" s="28"/>
      <c r="E29" s="28" t="str">
        <f t="shared" si="0"/>
        <v> </v>
      </c>
      <c r="F29" s="28" t="str">
        <f t="shared" si="1"/>
        <v> </v>
      </c>
      <c r="G29" s="28" t="str">
        <f t="shared" si="2"/>
        <v> </v>
      </c>
    </row>
    <row r="30" spans="1:7" ht="15" hidden="1" outlineLevel="1">
      <c r="A30" s="29" t="str">
        <f>IF(E$7/12=A29," ",IF(A29=0," ",A29+1))</f>
        <v> </v>
      </c>
      <c r="B30" s="30" t="str">
        <f>IF(A30&gt;0,B29," ")</f>
        <v> </v>
      </c>
      <c r="C30" s="30" t="str">
        <f t="shared" si="4"/>
        <v> </v>
      </c>
      <c r="D30" s="30"/>
      <c r="E30" s="30" t="str">
        <f t="shared" si="0"/>
        <v> </v>
      </c>
      <c r="F30" s="30" t="str">
        <f t="shared" si="1"/>
        <v> </v>
      </c>
      <c r="G30" s="30" t="str">
        <f t="shared" si="2"/>
        <v> </v>
      </c>
    </row>
    <row r="31" spans="1:7" ht="15" hidden="1" outlineLevel="1">
      <c r="A31" s="31" t="s">
        <v>29</v>
      </c>
      <c r="B31" s="32"/>
      <c r="C31" s="32">
        <f>SUM(C22:C30)</f>
        <v>124000</v>
      </c>
      <c r="D31" s="32"/>
      <c r="E31" s="32">
        <f>SUM(E22:E30)</f>
        <v>24180</v>
      </c>
      <c r="F31" s="32">
        <f>SUM(F22:F30)</f>
        <v>41924.4</v>
      </c>
      <c r="G31" s="32">
        <f>SUM(G22:G30)</f>
        <v>57895.6</v>
      </c>
    </row>
    <row r="32" spans="1:7" ht="15" collapsed="1">
      <c r="A32" s="10"/>
      <c r="B32" s="10"/>
      <c r="C32" s="10"/>
      <c r="D32" s="10"/>
      <c r="E32" s="10"/>
      <c r="F32" s="10"/>
      <c r="G32" s="10"/>
    </row>
    <row r="33" spans="1:7" ht="15">
      <c r="A33" s="37" t="s">
        <v>10</v>
      </c>
      <c r="B33" s="38"/>
      <c r="C33" s="38"/>
      <c r="D33" s="38"/>
      <c r="E33" s="38"/>
      <c r="F33" s="38"/>
      <c r="G33" s="39"/>
    </row>
    <row r="34" spans="1:9" s="3" customFormat="1" ht="12.75" hidden="1" outlineLevel="1">
      <c r="A34" s="24" t="s">
        <v>15</v>
      </c>
      <c r="B34" s="24" t="s">
        <v>31</v>
      </c>
      <c r="C34" s="24" t="s">
        <v>19</v>
      </c>
      <c r="D34" s="24" t="s">
        <v>20</v>
      </c>
      <c r="E34" s="24" t="s">
        <v>37</v>
      </c>
      <c r="F34" s="24" t="s">
        <v>21</v>
      </c>
      <c r="G34" s="24" t="s">
        <v>18</v>
      </c>
      <c r="H34" s="3" t="s">
        <v>22</v>
      </c>
      <c r="I34" s="3" t="s">
        <v>23</v>
      </c>
    </row>
    <row r="35" spans="1:10" s="3" customFormat="1" ht="12.75" hidden="1" outlineLevel="1">
      <c r="A35" s="25"/>
      <c r="B35" s="25" t="s">
        <v>34</v>
      </c>
      <c r="C35" s="25" t="s">
        <v>35</v>
      </c>
      <c r="D35" s="25" t="s">
        <v>26</v>
      </c>
      <c r="E35" s="25" t="s">
        <v>27</v>
      </c>
      <c r="F35" s="25" t="s">
        <v>27</v>
      </c>
      <c r="G35" s="25" t="s">
        <v>25</v>
      </c>
      <c r="I35" s="3" t="s">
        <v>28</v>
      </c>
      <c r="J35" s="3" t="s">
        <v>8</v>
      </c>
    </row>
    <row r="36" spans="1:10" ht="15" hidden="1" outlineLevel="1">
      <c r="A36" s="26"/>
      <c r="B36" s="33"/>
      <c r="C36" s="33"/>
      <c r="D36" s="33"/>
      <c r="E36" s="33"/>
      <c r="F36" s="33"/>
      <c r="G36" s="33"/>
      <c r="J36" s="4">
        <f>$D$3</f>
        <v>100000</v>
      </c>
    </row>
    <row r="37" spans="1:10" ht="15" hidden="1" outlineLevel="1">
      <c r="A37" s="27">
        <v>1</v>
      </c>
      <c r="B37" s="28">
        <f>D3/E14</f>
        <v>25000</v>
      </c>
      <c r="C37" s="28">
        <f aca="true" t="shared" si="6" ref="C37:C44">IF(A37&lt;1," ",(J36+J37)/2*E$13)</f>
        <v>5950.000000000001</v>
      </c>
      <c r="D37" s="34">
        <f>IF(A37=0," ",MAX(H37,I37))</f>
        <v>30000</v>
      </c>
      <c r="E37" s="28">
        <f>IF(A37&lt;1," ",(C37/2+D37)*0.05*D$4)</f>
        <v>6430.125</v>
      </c>
      <c r="F37" s="28">
        <f>IF(A37&lt;1," ",(C37+D37-E37)*D$5)</f>
        <v>12398.3475</v>
      </c>
      <c r="G37" s="28">
        <f>IF(A37=0," ",B37+C37-E37-F37)</f>
        <v>12121.5275</v>
      </c>
      <c r="H37" s="5">
        <f>D3*0.3</f>
        <v>30000</v>
      </c>
      <c r="I37" s="5">
        <f>IF(A37=0," ",IF(H37&gt;D$3/E$14,D$3/E$14,H37/E$14-A37))</f>
        <v>25000</v>
      </c>
      <c r="J37" s="6">
        <f>IF(A37=0," ",J36-D37)</f>
        <v>70000</v>
      </c>
    </row>
    <row r="38" spans="1:10" ht="15" hidden="1" outlineLevel="1">
      <c r="A38" s="27">
        <f>IF(E$7/12=A37," ",IF(A37=0," ",A37+1))</f>
        <v>2</v>
      </c>
      <c r="B38" s="28">
        <f aca="true" t="shared" si="7" ref="B38:B44">IF(A38&gt;0,B37," ")</f>
        <v>25000</v>
      </c>
      <c r="C38" s="28">
        <f t="shared" si="6"/>
        <v>4083.333333333334</v>
      </c>
      <c r="D38" s="34">
        <f aca="true" t="shared" si="8" ref="D38:D44">IF(A38=0," ",MAX(H38,I38))</f>
        <v>23333.333333333332</v>
      </c>
      <c r="E38" s="28">
        <f aca="true" t="shared" si="9" ref="E38:E44">IF(A38&lt;1," ",(C38/2+D38)*0.05*D$4)</f>
        <v>4948.125</v>
      </c>
      <c r="F38" s="28">
        <f aca="true" t="shared" si="10" ref="F38:F44">IF(A38&lt;1," ",(C38+D38-E38)*D$5)</f>
        <v>9436.787499999999</v>
      </c>
      <c r="G38" s="28">
        <f aca="true" t="shared" si="11" ref="G38:G44">IF(A38=0," ",B38+C38-E38-F38)</f>
        <v>14698.420833333337</v>
      </c>
      <c r="H38" s="5">
        <f>IF(A38=0," ",($D$3-SUM(H37))*0.3)</f>
        <v>21000</v>
      </c>
      <c r="I38" s="5">
        <f aca="true" t="shared" si="12" ref="I38:I44">IF(A38=0," ",IF(H38&gt;D$3/E$14,D$3/E$14,J37/(E$14-A37)))</f>
        <v>23333.333333333332</v>
      </c>
      <c r="J38" s="6">
        <f aca="true" t="shared" si="13" ref="J38:J44">IF(A38=0," ",J37-D38)</f>
        <v>46666.66666666667</v>
      </c>
    </row>
    <row r="39" spans="1:10" ht="15" hidden="1" outlineLevel="1">
      <c r="A39" s="27">
        <f aca="true" t="shared" si="14" ref="A39:A44">IF(E$7/12=A38," ",IF(A38=0," ",A38+1))</f>
        <v>3</v>
      </c>
      <c r="B39" s="28">
        <f t="shared" si="7"/>
        <v>25000</v>
      </c>
      <c r="C39" s="28">
        <f t="shared" si="6"/>
        <v>2450.0000000000005</v>
      </c>
      <c r="D39" s="34">
        <f t="shared" si="8"/>
        <v>23333.333333333336</v>
      </c>
      <c r="E39" s="28">
        <f t="shared" si="9"/>
        <v>4788.875000000001</v>
      </c>
      <c r="F39" s="28">
        <f t="shared" si="10"/>
        <v>8817.6725</v>
      </c>
      <c r="G39" s="28">
        <f t="shared" si="11"/>
        <v>13843.4525</v>
      </c>
      <c r="H39" s="5">
        <f>IF(A39=0," ",($D$3-SUM(H$37:H38))*0.3)</f>
        <v>14700</v>
      </c>
      <c r="I39" s="5">
        <f t="shared" si="12"/>
        <v>23333.333333333336</v>
      </c>
      <c r="J39" s="6">
        <f t="shared" si="13"/>
        <v>23333.333333333336</v>
      </c>
    </row>
    <row r="40" spans="1:10" ht="15" hidden="1" outlineLevel="1">
      <c r="A40" s="27">
        <f t="shared" si="14"/>
        <v>4</v>
      </c>
      <c r="B40" s="28">
        <f t="shared" si="7"/>
        <v>25000</v>
      </c>
      <c r="C40" s="28">
        <f t="shared" si="6"/>
        <v>816.6666666666669</v>
      </c>
      <c r="D40" s="34">
        <f t="shared" si="8"/>
        <v>23333.333333333336</v>
      </c>
      <c r="E40" s="28">
        <f t="shared" si="9"/>
        <v>4629.625000000001</v>
      </c>
      <c r="F40" s="28">
        <f t="shared" si="10"/>
        <v>8198.5575</v>
      </c>
      <c r="G40" s="28">
        <f t="shared" si="11"/>
        <v>12988.484166666667</v>
      </c>
      <c r="H40" s="5">
        <f>IF(A40=0," ",($D$3-SUM(H$37:H39))*0.3)</f>
        <v>10290</v>
      </c>
      <c r="I40" s="5">
        <f t="shared" si="12"/>
        <v>23333.333333333336</v>
      </c>
      <c r="J40" s="6">
        <f t="shared" si="13"/>
        <v>0</v>
      </c>
    </row>
    <row r="41" spans="1:10" ht="15" hidden="1" outlineLevel="1">
      <c r="A41" s="27" t="str">
        <f t="shared" si="14"/>
        <v> </v>
      </c>
      <c r="B41" s="28" t="str">
        <f t="shared" si="7"/>
        <v> </v>
      </c>
      <c r="C41" s="28" t="str">
        <f t="shared" si="6"/>
        <v> </v>
      </c>
      <c r="D41" s="34" t="str">
        <f t="shared" si="8"/>
        <v> </v>
      </c>
      <c r="E41" s="28" t="str">
        <f t="shared" si="9"/>
        <v> </v>
      </c>
      <c r="F41" s="28" t="str">
        <f t="shared" si="10"/>
        <v> </v>
      </c>
      <c r="G41" s="28" t="str">
        <f t="shared" si="11"/>
        <v> </v>
      </c>
      <c r="H41" s="5" t="str">
        <f>IF(A41=0," ",($D$3-SUM(H$37:H40))*0.3)</f>
        <v> </v>
      </c>
      <c r="I41" s="5" t="str">
        <f t="shared" si="12"/>
        <v> </v>
      </c>
      <c r="J41" s="7" t="str">
        <f t="shared" si="13"/>
        <v> </v>
      </c>
    </row>
    <row r="42" spans="1:10" ht="15" hidden="1" outlineLevel="1">
      <c r="A42" s="27" t="str">
        <f t="shared" si="14"/>
        <v> </v>
      </c>
      <c r="B42" s="28" t="str">
        <f t="shared" si="7"/>
        <v> </v>
      </c>
      <c r="C42" s="28" t="str">
        <f t="shared" si="6"/>
        <v> </v>
      </c>
      <c r="D42" s="34" t="str">
        <f t="shared" si="8"/>
        <v> </v>
      </c>
      <c r="E42" s="28" t="str">
        <f t="shared" si="9"/>
        <v> </v>
      </c>
      <c r="F42" s="28" t="str">
        <f t="shared" si="10"/>
        <v> </v>
      </c>
      <c r="G42" s="28" t="str">
        <f t="shared" si="11"/>
        <v> </v>
      </c>
      <c r="H42" s="5" t="str">
        <f>IF(A42=0," ",($D$3-SUM(H$37:H41))*0.3)</f>
        <v> </v>
      </c>
      <c r="I42" s="5" t="str">
        <f t="shared" si="12"/>
        <v> </v>
      </c>
      <c r="J42" s="7" t="str">
        <f t="shared" si="13"/>
        <v> </v>
      </c>
    </row>
    <row r="43" spans="1:10" ht="15" hidden="1" outlineLevel="1">
      <c r="A43" s="27" t="str">
        <f t="shared" si="14"/>
        <v> </v>
      </c>
      <c r="B43" s="28" t="str">
        <f t="shared" si="7"/>
        <v> </v>
      </c>
      <c r="C43" s="28" t="str">
        <f t="shared" si="6"/>
        <v> </v>
      </c>
      <c r="D43" s="34" t="str">
        <f t="shared" si="8"/>
        <v> </v>
      </c>
      <c r="E43" s="28" t="str">
        <f t="shared" si="9"/>
        <v> </v>
      </c>
      <c r="F43" s="28" t="str">
        <f t="shared" si="10"/>
        <v> </v>
      </c>
      <c r="G43" s="28" t="str">
        <f t="shared" si="11"/>
        <v> </v>
      </c>
      <c r="H43" s="5" t="str">
        <f>IF(A43=0," ",($D$3-SUM(H$37:H42))*0.3)</f>
        <v> </v>
      </c>
      <c r="I43" s="5" t="str">
        <f t="shared" si="12"/>
        <v> </v>
      </c>
      <c r="J43" s="7" t="str">
        <f t="shared" si="13"/>
        <v> </v>
      </c>
    </row>
    <row r="44" spans="1:10" ht="15" hidden="1" outlineLevel="1">
      <c r="A44" s="29" t="str">
        <f t="shared" si="14"/>
        <v> </v>
      </c>
      <c r="B44" s="30" t="str">
        <f t="shared" si="7"/>
        <v> </v>
      </c>
      <c r="C44" s="30" t="str">
        <f t="shared" si="6"/>
        <v> </v>
      </c>
      <c r="D44" s="35" t="str">
        <f t="shared" si="8"/>
        <v> </v>
      </c>
      <c r="E44" s="30" t="str">
        <f t="shared" si="9"/>
        <v> </v>
      </c>
      <c r="F44" s="30" t="str">
        <f t="shared" si="10"/>
        <v> </v>
      </c>
      <c r="G44" s="30" t="str">
        <f t="shared" si="11"/>
        <v> </v>
      </c>
      <c r="H44" s="5" t="str">
        <f>IF(A44=0," ",($D$3-SUM(H$37:H43))*0.3)</f>
        <v> </v>
      </c>
      <c r="I44" s="5" t="str">
        <f t="shared" si="12"/>
        <v> </v>
      </c>
      <c r="J44" s="7" t="str">
        <f t="shared" si="13"/>
        <v> </v>
      </c>
    </row>
    <row r="45" spans="1:7" ht="15" hidden="1" outlineLevel="1">
      <c r="A45" s="31" t="s">
        <v>30</v>
      </c>
      <c r="B45" s="32">
        <f aca="true" t="shared" si="15" ref="B45:G45">SUM(B37:B44)</f>
        <v>100000</v>
      </c>
      <c r="C45" s="32">
        <f t="shared" si="15"/>
        <v>13300.000000000002</v>
      </c>
      <c r="D45" s="32">
        <f t="shared" si="15"/>
        <v>100000</v>
      </c>
      <c r="E45" s="32">
        <f t="shared" si="15"/>
        <v>20796.75</v>
      </c>
      <c r="F45" s="32">
        <f t="shared" si="15"/>
        <v>38851.365</v>
      </c>
      <c r="G45" s="32">
        <f t="shared" si="15"/>
        <v>53651.885</v>
      </c>
    </row>
    <row r="46" ht="12.75" collapsed="1"/>
  </sheetData>
  <sheetProtection/>
  <mergeCells count="3">
    <mergeCell ref="A1:G1"/>
    <mergeCell ref="A18:G18"/>
    <mergeCell ref="A33:G33"/>
  </mergeCells>
  <printOptions horizontalCentered="1" verticalCentered="1"/>
  <pageMargins left="0.7086614173228347" right="0.58" top="0.52" bottom="0.53" header="0.25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 Beratung +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Schanz</dc:creator>
  <cp:keywords/>
  <dc:description/>
  <cp:lastModifiedBy>Walter Schanz</cp:lastModifiedBy>
  <cp:lastPrinted>2003-07-16T07:20:26Z</cp:lastPrinted>
  <dcterms:created xsi:type="dcterms:W3CDTF">1997-07-06T08:17:11Z</dcterms:created>
  <dcterms:modified xsi:type="dcterms:W3CDTF">2009-01-31T16:56:12Z</dcterms:modified>
  <cp:category/>
  <cp:version/>
  <cp:contentType/>
  <cp:contentStatus/>
</cp:coreProperties>
</file>